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\Compras Licitacao Contratos\LICITAÇÕES\2021\24-2021 - PE - Serviços terceirizados de Desenvolvedor Web\"/>
    </mc:Choice>
  </mc:AlternateContent>
  <xr:revisionPtr revIDLastSave="0" documentId="13_ncr:1_{251831AD-AF7C-4E8B-8269-B1FD5E1E9661}" xr6:coauthVersionLast="47" xr6:coauthVersionMax="47" xr10:uidLastSave="{00000000-0000-0000-0000-000000000000}"/>
  <bookViews>
    <workbookView xWindow="-120" yWindow="-120" windowWidth="24240" windowHeight="13140" tabRatio="934" xr2:uid="{00000000-000D-0000-FFFF-FFFF00000000}"/>
  </bookViews>
  <sheets>
    <sheet name="Lucro Real - Diurn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4" l="1"/>
  <c r="I33" i="4"/>
  <c r="I110" i="4"/>
  <c r="I109" i="4"/>
  <c r="I73" i="4"/>
  <c r="I72" i="4"/>
  <c r="I67" i="4"/>
  <c r="I71" i="4"/>
  <c r="I68" i="4"/>
  <c r="I69" i="4"/>
  <c r="I26" i="4"/>
  <c r="I27" i="4"/>
  <c r="I28" i="4"/>
  <c r="H74" i="4"/>
  <c r="I55" i="4"/>
  <c r="I62" i="4" s="1"/>
  <c r="I54" i="4"/>
  <c r="H54" i="4"/>
  <c r="I53" i="4"/>
  <c r="I50" i="4"/>
  <c r="I45" i="4"/>
  <c r="H44" i="4"/>
  <c r="I44" i="4" s="1"/>
  <c r="I43" i="4"/>
  <c r="H70" i="4" l="1"/>
  <c r="H69" i="4"/>
  <c r="H71" i="4"/>
  <c r="H34" i="4"/>
  <c r="H26" i="4" l="1"/>
  <c r="H28" i="4"/>
  <c r="H27" i="4"/>
  <c r="I17" i="4"/>
  <c r="I19" i="4" l="1"/>
  <c r="I20" i="4"/>
  <c r="H29" i="4"/>
  <c r="H40" i="4" l="1"/>
  <c r="I48" i="4"/>
  <c r="I18" i="4"/>
  <c r="I22" i="4" s="1"/>
  <c r="H117" i="4"/>
  <c r="H86" i="4"/>
  <c r="I46" i="4"/>
  <c r="I105" i="4"/>
  <c r="I132" i="4" s="1"/>
  <c r="H115" i="4"/>
  <c r="B134" i="4"/>
  <c r="B132" i="4"/>
  <c r="B131" i="4"/>
  <c r="B130" i="4"/>
  <c r="H90" i="4"/>
  <c r="B128" i="4"/>
  <c r="B129" i="4"/>
  <c r="I128" i="4" l="1"/>
  <c r="I85" i="4"/>
  <c r="I29" i="4" l="1"/>
  <c r="I32" i="4" l="1"/>
  <c r="I34" i="4"/>
  <c r="I38" i="4"/>
  <c r="I39" i="4"/>
  <c r="I36" i="4"/>
  <c r="I37" i="4"/>
  <c r="I35" i="4"/>
  <c r="I59" i="4"/>
  <c r="I70" i="4"/>
  <c r="I74" i="4"/>
  <c r="I75" i="4"/>
  <c r="I61" i="4"/>
  <c r="I60" i="4" l="1"/>
  <c r="I63" i="4" s="1"/>
  <c r="I40" i="4"/>
  <c r="I129" i="4" l="1"/>
  <c r="I76" i="4" l="1"/>
  <c r="I90" i="4" l="1"/>
  <c r="I95" i="4" s="1"/>
  <c r="I130" i="4"/>
  <c r="I86" i="4" l="1"/>
  <c r="I96" i="4" s="1"/>
  <c r="I94" i="4" l="1"/>
  <c r="I97" i="4" s="1"/>
  <c r="I131" i="4" s="1"/>
  <c r="I133" i="4" s="1"/>
  <c r="I120" i="4" l="1"/>
  <c r="I122" i="4" s="1"/>
  <c r="I112" i="4" s="1"/>
  <c r="I114" i="4" l="1"/>
  <c r="I124" i="4"/>
  <c r="I113" i="4"/>
  <c r="I115" i="4" l="1"/>
  <c r="I134" i="4" s="1"/>
  <c r="I135" i="4" s="1"/>
</calcChain>
</file>

<file path=xl/sharedStrings.xml><?xml version="1.0" encoding="utf-8"?>
<sst xmlns="http://schemas.openxmlformats.org/spreadsheetml/2006/main" count="279" uniqueCount="197">
  <si>
    <t>-</t>
  </si>
  <si>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</si>
  <si>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</si>
  <si>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</si>
  <si>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</si>
  <si>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</si>
  <si>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</si>
  <si>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</si>
  <si>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</si>
  <si>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</si>
  <si>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</si>
  <si>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</si>
  <si>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</si>
  <si>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</si>
  <si>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</si>
  <si>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</si>
  <si>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Materiais</t>
  </si>
  <si>
    <t>Equipamentos</t>
  </si>
  <si>
    <t>TOTAL SUBMÓDULO 4.1</t>
  </si>
  <si>
    <t>TOTAL SUBMÓDULO 4.2</t>
  </si>
  <si>
    <t>Afastamento Maternidade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</si>
  <si>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</si>
  <si>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</si>
  <si>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</si>
  <si>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</si>
  <si>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</si>
  <si>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</si>
  <si>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Salário Base</t>
  </si>
  <si>
    <t>Discriminação dos Serviços</t>
  </si>
  <si>
    <t>Data de apresentação da proposta</t>
  </si>
  <si>
    <t>Município</t>
  </si>
  <si>
    <t>Nº de meses de execução contratual</t>
  </si>
  <si>
    <t>Tipo de Serviço</t>
  </si>
  <si>
    <t>Identificação do Serviço</t>
  </si>
  <si>
    <t>TRIBUTOS</t>
  </si>
  <si>
    <t>C.1</t>
  </si>
  <si>
    <t>C.2</t>
  </si>
  <si>
    <t>C.3</t>
  </si>
  <si>
    <t>a)</t>
  </si>
  <si>
    <t>Tributos % = To = .............................................................</t>
  </si>
  <si>
    <t>b)</t>
  </si>
  <si>
    <t>c)</t>
  </si>
  <si>
    <t>Po / (1 - To) = P1 = ..............................................................................</t>
  </si>
  <si>
    <t>Valor dos Tributos = P1 - Po</t>
  </si>
  <si>
    <t>Ano do Acordo, Convenção ou Dissídio Coletivo</t>
  </si>
  <si>
    <t xml:space="preserve">Adicional Periculosidade </t>
  </si>
  <si>
    <t>Adicional Insalubridade</t>
  </si>
  <si>
    <t>Adicional de Hora Noturna Reduzida</t>
  </si>
  <si>
    <t>MÓDULO 2 – ENCARGOS E BENEFÍCIOS ANUAIS, MENSAIS E DIÁRIOS</t>
  </si>
  <si>
    <t>13º Salário, Férias e Adicional de Férias</t>
  </si>
  <si>
    <t>TOTAL SUBMÓDULO 2.1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</si>
  <si>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</si>
  <si>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</si>
  <si>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</si>
  <si>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</si>
  <si>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</si>
  <si>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</si>
  <si>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</si>
  <si>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</si>
  <si>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</si>
  <si>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</si>
  <si>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</si>
  <si>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</si>
  <si>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 xml:space="preserve">Transporte 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</si>
  <si>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</si>
  <si>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</si>
  <si>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</si>
  <si>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</si>
  <si>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</si>
  <si>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</si>
  <si>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</si>
  <si>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</si>
  <si>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</si>
  <si>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</si>
  <si>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</si>
  <si>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>Aviso Prévio Indenizado</t>
  </si>
  <si>
    <t>TOTAL DO MÓDULO 3</t>
  </si>
  <si>
    <t>MÓDULO 4 – CUSTO DE REPOSIÇÃO DO PROFISSIONAL AUSENTE</t>
  </si>
  <si>
    <t>Submódulo 4.1 - Ausências Legais</t>
  </si>
  <si>
    <t>Ausências Legais</t>
  </si>
  <si>
    <t>Licença Paternidade</t>
  </si>
  <si>
    <t>Submódulo 4.2 - Intrajornada</t>
  </si>
  <si>
    <t>Intervalo para Repouso ou Alimentação</t>
  </si>
  <si>
    <t>QUADRO-RESUMO DO MÓDULO 4 - CUSTO DE REPOSIÇÃO DO PROFISSIONAL AUSENTE</t>
  </si>
  <si>
    <t>Módulo 4 - Custo de Reposição do Profissional Ausente</t>
  </si>
  <si>
    <t>Intrajornada</t>
  </si>
  <si>
    <t>TOTAL DO MÓDULO 4</t>
  </si>
  <si>
    <t>MÓDULO 5 – INSUMOS DIVERSOS</t>
  </si>
  <si>
    <t xml:space="preserve">Uniformes </t>
  </si>
  <si>
    <t>TOTAL DO MÓDULO 5</t>
  </si>
  <si>
    <t>MÓDULO 6 – CUSTOS INDIRETOS, TRIBUTOS E LUCRO</t>
  </si>
  <si>
    <t>TOTAL DO MÓDULO 6</t>
  </si>
  <si>
    <t>(Total dos Módulos 1, 2, 3, 4 e 5+ Custos indiretos + lucro)= Po = ...................................</t>
  </si>
  <si>
    <t>QUADRO RESUMO DO CUSTO POR EMPREGADO</t>
  </si>
  <si>
    <t>Subtotal (A + B + C + D + E)</t>
  </si>
  <si>
    <t>PREÇO TOTAL POR EMPREGADO</t>
  </si>
  <si>
    <t>Acúmulo de função</t>
  </si>
  <si>
    <t>(-) Desconto de transporte</t>
  </si>
  <si>
    <t>(-) Desconto de alimentação/refeição</t>
  </si>
  <si>
    <t>Auxílio Refeição/Alimentação durante férias (se houver)</t>
  </si>
  <si>
    <t>Assistência Médica</t>
  </si>
  <si>
    <t>Auxílio Creche</t>
  </si>
  <si>
    <t>Benefício Social Familiar</t>
  </si>
  <si>
    <t>Fundo de formação</t>
  </si>
  <si>
    <t>Auxílio-Refeição/Alimentação</t>
  </si>
  <si>
    <t>Ausência por doença</t>
  </si>
  <si>
    <t>PIS</t>
  </si>
  <si>
    <t>COFINS</t>
  </si>
  <si>
    <t>ISS</t>
  </si>
  <si>
    <t>4.3</t>
  </si>
  <si>
    <t>Incidência do subitem 2.2 sobre o módulo 4.1</t>
  </si>
  <si>
    <t>Curitiba</t>
  </si>
  <si>
    <t>FAP =</t>
  </si>
  <si>
    <t>(-) Desconto de alimentação/refeição durante férias (se houver)</t>
  </si>
  <si>
    <t>Multa do FGTS sobre o Aviso Prévio Indenizado</t>
  </si>
  <si>
    <t>LUCRO REAL</t>
  </si>
  <si>
    <t>Art. 2º, §3º, da Lei 11.457/2007</t>
  </si>
  <si>
    <t>Art. 15, da Lei 8.036/1990</t>
  </si>
  <si>
    <t>Art. 30, da Lei 8.036/1990</t>
  </si>
  <si>
    <t>Art. 1º, caput, do Decreto Lei 6.246/1944 e art. 4º, caput, do Decreto Lei 8.621/1946</t>
  </si>
  <si>
    <t>Art. 1º, I, 2 c/c art. 3º do Decreto Lei 1.146/1970</t>
  </si>
  <si>
    <t>Art. 8º da Lei 8.029/1990</t>
  </si>
  <si>
    <t>Art. 3º, I, do Decreto 87.043/1982</t>
  </si>
  <si>
    <t>Férias</t>
  </si>
  <si>
    <t>Adicional de Férias</t>
  </si>
  <si>
    <t>Arts. 9º e 10 do Decreto nº 95.247/1987</t>
  </si>
  <si>
    <t>CCT Cláusula 15ª</t>
  </si>
  <si>
    <t>Incidência do FGTS sobre o Aviso Prévio Indenizado</t>
  </si>
  <si>
    <t>Multa Contribuição Social sobre Aviso Prévio Indenizado</t>
  </si>
  <si>
    <t>Súmula nº 305 do TST</t>
  </si>
  <si>
    <t>Custo do Aviso Prévio Indenizado</t>
  </si>
  <si>
    <t>a1</t>
  </si>
  <si>
    <t>a2</t>
  </si>
  <si>
    <t>a3</t>
  </si>
  <si>
    <t>FGTS</t>
  </si>
  <si>
    <t>GPS e Outras Contribuições</t>
  </si>
  <si>
    <t>a4</t>
  </si>
  <si>
    <t>Art. 7º, XXI, CF/88 c/c arts. 477, 487 e §§ CLT</t>
  </si>
  <si>
    <t>Custo do Aviso Prévio Trabalhado</t>
  </si>
  <si>
    <t>b1</t>
  </si>
  <si>
    <t>b2</t>
  </si>
  <si>
    <t>Aviso Prévio Trabalhado</t>
  </si>
  <si>
    <t>Multa Contribuição Social sobre Aviso Prévio Trabalhado</t>
  </si>
  <si>
    <t xml:space="preserve">Multa do FGTS sobre o Aviso Prévio Trabalhado </t>
  </si>
  <si>
    <t>b3</t>
  </si>
  <si>
    <t>Art. 19 a 23 da Lei nº 8.213/91</t>
  </si>
  <si>
    <t>Art. 473 da CLT</t>
  </si>
  <si>
    <t>Art. 7º, XIX, CF/88 e art. 10, §1º, da ADCT</t>
  </si>
  <si>
    <t>Art. 59 e §§ da Lei nº 8.213/91</t>
  </si>
  <si>
    <t>Ausências legais</t>
  </si>
  <si>
    <t>Ausência por Acidente de Trabalho</t>
  </si>
  <si>
    <t>Turno</t>
  </si>
  <si>
    <t>Diurno</t>
  </si>
  <si>
    <t>Fundamentação</t>
  </si>
  <si>
    <t>Quantidade de postos</t>
  </si>
  <si>
    <t>Mémória de Cálculo</t>
  </si>
  <si>
    <t>Súmula 17 TST</t>
  </si>
  <si>
    <t>salário base x adicional de periculosidade</t>
  </si>
  <si>
    <t>§1º do art. 73 da CLT</t>
  </si>
  <si>
    <t>[(salário base + periculosidade) x 1/12 x (1 + alíquota do adicional noturno)]</t>
  </si>
  <si>
    <t>CCT Cláusula 32ª</t>
  </si>
  <si>
    <t>Art. 7º, VIII, CF/88</t>
  </si>
  <si>
    <t>Art. 7º, XVII, CF/88</t>
  </si>
  <si>
    <t>Auxílio alimentação x 20%</t>
  </si>
  <si>
    <t>(Remuneração + Encargos e benefícios)/12 x 7 dias de redução de trabalho/30 dias no mês = (Módulo 1 + Módulo 2)/12 x 7 dias de redução de trabalho/30 dias no mês</t>
  </si>
  <si>
    <t>Art. 1º da Lei Complementar nº 110/01</t>
  </si>
  <si>
    <t>Art. 18, §1º da Lei 8.036/90</t>
  </si>
  <si>
    <t>Pagamento FGTS x 10%</t>
  </si>
  <si>
    <t>Pagamento FGTS x 40%</t>
  </si>
  <si>
    <t>(APT + Multa de 50% sobre FGTS) x Probabilidade de ocorrência de APT nos contratos de vigilância no PR</t>
  </si>
  <si>
    <t>(Módulo 1 + Módulo 2 - Item 2.2)/12 meses de trabalho</t>
  </si>
  <si>
    <t>API x alíquota FGTS</t>
  </si>
  <si>
    <t>Art. 71 da Lei nº 8.213/91</t>
  </si>
  <si>
    <t>Custo diário diurno x dias de reposição necessários no ano / 12 meses de contrato</t>
  </si>
  <si>
    <t>[(1/12) x 100] x Módulo 1</t>
  </si>
  <si>
    <t>[(1/3)/12 x 100] x Módulo 1</t>
  </si>
  <si>
    <r>
      <t>13º salário</t>
    </r>
    <r>
      <rPr>
        <sz val="9"/>
        <color indexed="10"/>
        <rFont val="Arial"/>
        <family val="2"/>
      </rPr>
      <t xml:space="preserve"> </t>
    </r>
  </si>
  <si>
    <t>20% do salário mínimo</t>
  </si>
  <si>
    <t>Memória de Cálculo</t>
  </si>
  <si>
    <t>Categoria profissional: Programador Senior</t>
  </si>
  <si>
    <t>Programador</t>
  </si>
  <si>
    <t>Quantidade</t>
  </si>
  <si>
    <t>Cláusula Quarta da CCT-2019/2021</t>
  </si>
  <si>
    <t>§3º do art. 73 do Decreto-lei nº 9.966/1946 c/c Cláusula Nona CCT-2019/2021</t>
  </si>
  <si>
    <t>20% sobre hora diurna - [x horas noturnas/8 horas trabalhadas x (salário base + periculosidade) x adicional noturno]</t>
  </si>
  <si>
    <t>R$ 4,50 x 2 x 21 dias de trabalho</t>
  </si>
  <si>
    <t>Salário base x 6% x 30 dias trabalhados / 30 dias</t>
  </si>
  <si>
    <t>CCT Cláusula 12ª, caput</t>
  </si>
  <si>
    <t>R$ 17,00 x 21 dias trabalhados no mês</t>
  </si>
  <si>
    <t>CCT Cláusula 12ª, §1º</t>
  </si>
  <si>
    <t>Vale Cultura</t>
  </si>
  <si>
    <t>CCT Cláusula 18ª</t>
  </si>
  <si>
    <t>(-) Desconto vale cultura</t>
  </si>
  <si>
    <t>CCT Cláusula 18ª, §2º, III</t>
  </si>
  <si>
    <t>Vale cultura x 6%</t>
  </si>
  <si>
    <t>(a1 + a2 + a3 + a4) x Probabilidade de API nos contratos em geral (art. 7º, inciso XXI, da Constituição Federal e art. 487 da CLT e Acórdão TCU nº 1904/2007 Plenário)</t>
  </si>
  <si>
    <t>Probabilidade de ocorrência de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</si>
</sst>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Border="1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0" fontId="6" fillId="0" borderId="11" xfId="2" applyNumberFormat="1" applyFont="1" applyBorder="1" applyAlignment="1">
      <alignment vertical="center"/>
    </xf>
    <xf numFmtId="10" fontId="6" fillId="0" borderId="0" xfId="2" applyNumberFormat="1" applyFont="1" applyBorder="1" applyAlignment="1">
      <alignment vertical="center"/>
    </xf>
    <xf numFmtId="10" fontId="6" fillId="0" borderId="5" xfId="2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6" fillId="0" borderId="12" xfId="0" applyNumberFormat="1" applyFont="1" applyFill="1" applyBorder="1" applyAlignment="1">
      <alignment vertical="center"/>
    </xf>
    <xf numFmtId="2" fontId="6" fillId="0" borderId="14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 wrapText="1"/>
    </xf>
    <xf numFmtId="10" fontId="8" fillId="0" borderId="1" xfId="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9" fontId="8" fillId="0" borderId="1" xfId="2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7" fillId="6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4" borderId="1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8" fontId="11" fillId="0" borderId="1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M145"/>
  <sheetViews>
    <sheetView tabSelected="1" topLeftCell="A10" zoomScale="118" zoomScaleNormal="118" workbookViewId="0">
      <selection activeCell="I96" sqref="I96"/>
    </sheetView>
  </sheetViews>
  <sheetFormatPr defaultRowHeight="12.75" x14ac:dyDescent="0.2"/>
  <cols>
    <col min="1" max="1" width="3.7109375" style="10" customWidth="1"/>
    <col min="2" max="2" width="9.5703125" customWidth="1"/>
    <col min="3" max="3" width="4.5703125" customWidth="1"/>
    <col min="4" max="4" width="4.140625" customWidth="1"/>
    <col min="5" max="5" width="4.5703125" customWidth="1"/>
    <col min="6" max="6" width="3.5703125" customWidth="1"/>
    <col min="7" max="7" width="13.42578125" customWidth="1"/>
    <col min="8" max="8" width="11.28515625" style="10" customWidth="1"/>
    <col min="9" max="9" width="10" style="10" customWidth="1"/>
    <col min="10" max="10" width="27.5703125" customWidth="1"/>
    <col min="11" max="11" width="7.140625" style="10" customWidth="1"/>
    <col min="12" max="12" width="3.5703125" style="10" customWidth="1"/>
    <col min="13" max="13" width="15.5703125" style="10" customWidth="1"/>
  </cols>
  <sheetData>
    <row r="1" spans="1:13" x14ac:dyDescent="0.2">
      <c r="A1" s="87" t="s">
        <v>115</v>
      </c>
      <c r="B1" s="88"/>
      <c r="C1" s="88"/>
      <c r="D1" s="88"/>
      <c r="E1" s="88"/>
      <c r="F1" s="88"/>
      <c r="G1" s="88"/>
      <c r="H1" s="88"/>
      <c r="I1" s="88"/>
    </row>
    <row r="2" spans="1:13" x14ac:dyDescent="0.2">
      <c r="A2" s="90" t="s">
        <v>179</v>
      </c>
      <c r="B2" s="90"/>
      <c r="C2" s="90"/>
      <c r="D2" s="90"/>
      <c r="E2" s="90"/>
      <c r="F2" s="90"/>
      <c r="G2" s="90"/>
      <c r="H2" s="90"/>
      <c r="I2" s="90"/>
    </row>
    <row r="3" spans="1:13" x14ac:dyDescent="0.2">
      <c r="A3" s="11"/>
      <c r="B3" s="1"/>
      <c r="C3" s="1"/>
      <c r="D3" s="1"/>
      <c r="E3" s="1"/>
      <c r="F3" s="1"/>
      <c r="G3" s="1"/>
      <c r="H3" s="11"/>
      <c r="I3" s="11"/>
    </row>
    <row r="4" spans="1:13" x14ac:dyDescent="0.2">
      <c r="A4" s="91" t="s">
        <v>28</v>
      </c>
      <c r="B4" s="91"/>
      <c r="C4" s="91"/>
      <c r="D4" s="91"/>
      <c r="E4" s="91"/>
      <c r="F4" s="91"/>
      <c r="G4" s="91"/>
      <c r="H4" s="91"/>
      <c r="I4" s="91"/>
    </row>
    <row r="5" spans="1:13" x14ac:dyDescent="0.2">
      <c r="A5" s="12" t="s">
        <v>6</v>
      </c>
      <c r="B5" s="96" t="s">
        <v>29</v>
      </c>
      <c r="C5" s="96"/>
      <c r="D5" s="96"/>
      <c r="E5" s="96"/>
      <c r="F5" s="96"/>
      <c r="G5" s="96"/>
      <c r="H5" s="96"/>
      <c r="I5" s="25"/>
    </row>
    <row r="6" spans="1:13" x14ac:dyDescent="0.2">
      <c r="A6" s="12" t="s">
        <v>7</v>
      </c>
      <c r="B6" s="96" t="s">
        <v>30</v>
      </c>
      <c r="C6" s="96"/>
      <c r="D6" s="96"/>
      <c r="E6" s="96"/>
      <c r="F6" s="96"/>
      <c r="G6" s="96"/>
      <c r="H6" s="96"/>
      <c r="I6" s="8" t="s">
        <v>111</v>
      </c>
    </row>
    <row r="7" spans="1:13" x14ac:dyDescent="0.2">
      <c r="A7" s="12" t="s">
        <v>8</v>
      </c>
      <c r="B7" s="97" t="s">
        <v>44</v>
      </c>
      <c r="C7" s="97"/>
      <c r="D7" s="97"/>
      <c r="E7" s="97"/>
      <c r="F7" s="97"/>
      <c r="G7" s="97"/>
      <c r="H7" s="97"/>
      <c r="I7" s="12">
        <v>2020</v>
      </c>
    </row>
    <row r="8" spans="1:13" x14ac:dyDescent="0.2">
      <c r="A8" s="12" t="s">
        <v>9</v>
      </c>
      <c r="B8" s="96" t="s">
        <v>31</v>
      </c>
      <c r="C8" s="96"/>
      <c r="D8" s="96"/>
      <c r="E8" s="96"/>
      <c r="F8" s="96"/>
      <c r="G8" s="96"/>
      <c r="H8" s="96"/>
      <c r="I8" s="12">
        <v>12</v>
      </c>
    </row>
    <row r="9" spans="1:13" x14ac:dyDescent="0.2">
      <c r="A9" s="13"/>
      <c r="B9" s="4"/>
      <c r="C9" s="4"/>
      <c r="D9" s="4"/>
      <c r="E9" s="4"/>
      <c r="F9" s="4"/>
      <c r="G9" s="4"/>
      <c r="H9" s="13"/>
      <c r="I9" s="13"/>
    </row>
    <row r="10" spans="1:13" x14ac:dyDescent="0.2">
      <c r="A10" s="91" t="s">
        <v>33</v>
      </c>
      <c r="B10" s="91"/>
      <c r="C10" s="91"/>
      <c r="D10" s="91"/>
      <c r="E10" s="91"/>
      <c r="F10" s="91"/>
      <c r="G10" s="91"/>
      <c r="H10" s="91"/>
      <c r="I10" s="91"/>
    </row>
    <row r="11" spans="1:13" ht="24.95" customHeight="1" x14ac:dyDescent="0.2">
      <c r="A11" s="94" t="s">
        <v>32</v>
      </c>
      <c r="B11" s="94"/>
      <c r="C11" s="95" t="s">
        <v>151</v>
      </c>
      <c r="D11" s="94"/>
      <c r="E11" s="98" t="s">
        <v>181</v>
      </c>
      <c r="F11" s="99"/>
      <c r="G11" s="100"/>
      <c r="H11" s="98" t="s">
        <v>154</v>
      </c>
      <c r="I11" s="100"/>
    </row>
    <row r="12" spans="1:13" x14ac:dyDescent="0.2">
      <c r="A12" s="92" t="s">
        <v>180</v>
      </c>
      <c r="B12" s="93"/>
      <c r="C12" s="92" t="s">
        <v>152</v>
      </c>
      <c r="D12" s="93"/>
      <c r="E12" s="101">
        <v>1</v>
      </c>
      <c r="F12" s="102"/>
      <c r="G12" s="103"/>
      <c r="H12" s="104">
        <v>1</v>
      </c>
      <c r="I12" s="105"/>
    </row>
    <row r="13" spans="1:13" x14ac:dyDescent="0.2">
      <c r="A13" s="89"/>
      <c r="B13" s="89"/>
      <c r="C13" s="89"/>
      <c r="D13" s="89"/>
      <c r="E13" s="89"/>
      <c r="F13" s="89"/>
      <c r="G13" s="89"/>
      <c r="H13" s="89"/>
      <c r="I13" s="89"/>
    </row>
    <row r="14" spans="1:13" x14ac:dyDescent="0.2">
      <c r="A14" s="79" t="s">
        <v>26</v>
      </c>
      <c r="B14" s="79"/>
      <c r="C14" s="79"/>
      <c r="D14" s="79"/>
      <c r="E14" s="79"/>
      <c r="F14" s="79"/>
      <c r="G14" s="79"/>
      <c r="H14" s="79"/>
      <c r="I14" s="79"/>
      <c r="J14" s="59" t="s">
        <v>153</v>
      </c>
      <c r="K14" s="129" t="s">
        <v>178</v>
      </c>
      <c r="L14" s="129"/>
      <c r="M14" s="129"/>
    </row>
    <row r="15" spans="1:13" ht="24" x14ac:dyDescent="0.2">
      <c r="A15" s="34">
        <v>1</v>
      </c>
      <c r="B15" s="112" t="s">
        <v>14</v>
      </c>
      <c r="C15" s="112"/>
      <c r="D15" s="112"/>
      <c r="E15" s="112"/>
      <c r="F15" s="112"/>
      <c r="G15" s="112"/>
      <c r="H15" s="34" t="s">
        <v>3</v>
      </c>
      <c r="I15" s="34" t="s">
        <v>1</v>
      </c>
      <c r="J15" s="60"/>
      <c r="K15" s="130"/>
      <c r="L15" s="130"/>
      <c r="M15" s="130"/>
    </row>
    <row r="16" spans="1:13" ht="26.25" customHeight="1" x14ac:dyDescent="0.2">
      <c r="A16" s="34" t="s">
        <v>6</v>
      </c>
      <c r="B16" s="83" t="s">
        <v>27</v>
      </c>
      <c r="C16" s="83"/>
      <c r="D16" s="83"/>
      <c r="E16" s="83"/>
      <c r="F16" s="83"/>
      <c r="G16" s="83"/>
      <c r="H16" s="33"/>
      <c r="I16" s="35">
        <v>2280</v>
      </c>
      <c r="J16" s="60" t="s">
        <v>182</v>
      </c>
      <c r="K16" s="130"/>
      <c r="L16" s="130"/>
      <c r="M16" s="130"/>
    </row>
    <row r="17" spans="1:13" ht="36.75" customHeight="1" x14ac:dyDescent="0.2">
      <c r="A17" s="34" t="s">
        <v>7</v>
      </c>
      <c r="B17" s="83" t="s">
        <v>45</v>
      </c>
      <c r="C17" s="83"/>
      <c r="D17" s="83"/>
      <c r="E17" s="83"/>
      <c r="F17" s="83"/>
      <c r="G17" s="83"/>
      <c r="H17" s="36"/>
      <c r="I17" s="35">
        <f>I16*H17</f>
        <v>0</v>
      </c>
      <c r="J17" s="60"/>
      <c r="K17" s="130" t="s">
        <v>157</v>
      </c>
      <c r="L17" s="130"/>
      <c r="M17" s="130"/>
    </row>
    <row r="18" spans="1:13" x14ac:dyDescent="0.2">
      <c r="A18" s="34" t="s">
        <v>8</v>
      </c>
      <c r="B18" s="83" t="s">
        <v>46</v>
      </c>
      <c r="C18" s="83"/>
      <c r="D18" s="83"/>
      <c r="E18" s="83"/>
      <c r="F18" s="83"/>
      <c r="G18" s="83"/>
      <c r="H18" s="36"/>
      <c r="I18" s="35">
        <f>H18*I16</f>
        <v>0</v>
      </c>
      <c r="J18" s="60" t="s">
        <v>156</v>
      </c>
      <c r="K18" s="130" t="s">
        <v>177</v>
      </c>
      <c r="L18" s="130"/>
      <c r="M18" s="130"/>
    </row>
    <row r="19" spans="1:13" ht="49.5" customHeight="1" x14ac:dyDescent="0.2">
      <c r="A19" s="34" t="s">
        <v>9</v>
      </c>
      <c r="B19" s="83" t="s">
        <v>2</v>
      </c>
      <c r="C19" s="83"/>
      <c r="D19" s="83"/>
      <c r="E19" s="83"/>
      <c r="F19" s="83"/>
      <c r="G19" s="83"/>
      <c r="H19" s="36"/>
      <c r="I19" s="35">
        <f>7/12*(I16+I17)*H19</f>
        <v>0</v>
      </c>
      <c r="J19" s="60" t="s">
        <v>183</v>
      </c>
      <c r="K19" s="130" t="s">
        <v>184</v>
      </c>
      <c r="L19" s="130"/>
      <c r="M19" s="130"/>
    </row>
    <row r="20" spans="1:13" ht="38.25" customHeight="1" x14ac:dyDescent="0.2">
      <c r="A20" s="37" t="s">
        <v>10</v>
      </c>
      <c r="B20" s="83" t="s">
        <v>47</v>
      </c>
      <c r="C20" s="83"/>
      <c r="D20" s="83"/>
      <c r="E20" s="83"/>
      <c r="F20" s="83"/>
      <c r="G20" s="83"/>
      <c r="H20" s="38"/>
      <c r="I20" s="35">
        <f>(I16+I17)*1/12*H20</f>
        <v>0</v>
      </c>
      <c r="J20" s="60" t="s">
        <v>158</v>
      </c>
      <c r="K20" s="130" t="s">
        <v>159</v>
      </c>
      <c r="L20" s="130"/>
      <c r="M20" s="130"/>
    </row>
    <row r="21" spans="1:13" x14ac:dyDescent="0.2">
      <c r="A21" s="37" t="s">
        <v>11</v>
      </c>
      <c r="B21" s="83" t="s">
        <v>96</v>
      </c>
      <c r="C21" s="83"/>
      <c r="D21" s="83"/>
      <c r="E21" s="83"/>
      <c r="F21" s="83"/>
      <c r="G21" s="83"/>
      <c r="H21" s="36"/>
      <c r="I21" s="35"/>
      <c r="J21" s="60"/>
      <c r="K21" s="130"/>
      <c r="L21" s="130"/>
      <c r="M21" s="130"/>
    </row>
    <row r="22" spans="1:13" x14ac:dyDescent="0.2">
      <c r="A22" s="112" t="s">
        <v>71</v>
      </c>
      <c r="B22" s="112"/>
      <c r="C22" s="112"/>
      <c r="D22" s="112"/>
      <c r="E22" s="112"/>
      <c r="F22" s="112"/>
      <c r="G22" s="112"/>
      <c r="H22" s="112"/>
      <c r="I22" s="39">
        <f>ROUND(SUM(I16:I21),2)</f>
        <v>2280</v>
      </c>
      <c r="J22" s="60"/>
      <c r="K22" s="130"/>
      <c r="L22" s="130"/>
      <c r="M22" s="130"/>
    </row>
    <row r="23" spans="1:13" x14ac:dyDescent="0.2">
      <c r="A23" s="14"/>
      <c r="B23" s="2"/>
      <c r="C23" s="2"/>
      <c r="D23" s="2"/>
      <c r="E23" s="2"/>
      <c r="F23" s="2"/>
      <c r="G23" s="2"/>
      <c r="H23" s="14"/>
      <c r="I23" s="26"/>
      <c r="J23" s="9"/>
      <c r="K23" s="131"/>
      <c r="L23" s="131"/>
      <c r="M23" s="131"/>
    </row>
    <row r="24" spans="1:13" ht="24.75" customHeight="1" x14ac:dyDescent="0.2">
      <c r="A24" s="79" t="s">
        <v>48</v>
      </c>
      <c r="B24" s="79"/>
      <c r="C24" s="79"/>
      <c r="D24" s="79"/>
      <c r="E24" s="79"/>
      <c r="F24" s="79"/>
      <c r="G24" s="79"/>
      <c r="H24" s="79"/>
      <c r="I24" s="79"/>
      <c r="J24" s="59" t="s">
        <v>153</v>
      </c>
      <c r="K24" s="129" t="s">
        <v>178</v>
      </c>
      <c r="L24" s="129"/>
      <c r="M24" s="129"/>
    </row>
    <row r="25" spans="1:13" ht="24" x14ac:dyDescent="0.2">
      <c r="A25" s="73" t="s">
        <v>60</v>
      </c>
      <c r="B25" s="73"/>
      <c r="C25" s="73"/>
      <c r="D25" s="73"/>
      <c r="E25" s="73"/>
      <c r="F25" s="73"/>
      <c r="G25" s="73"/>
      <c r="H25" s="34" t="s">
        <v>3</v>
      </c>
      <c r="I25" s="34" t="s">
        <v>1</v>
      </c>
      <c r="J25" s="61"/>
      <c r="K25" s="130"/>
      <c r="L25" s="130"/>
      <c r="M25" s="130"/>
    </row>
    <row r="26" spans="1:13" x14ac:dyDescent="0.2">
      <c r="A26" s="34" t="s">
        <v>6</v>
      </c>
      <c r="B26" s="72" t="s">
        <v>176</v>
      </c>
      <c r="C26" s="72"/>
      <c r="D26" s="72"/>
      <c r="E26" s="72"/>
      <c r="F26" s="72"/>
      <c r="G26" s="72"/>
      <c r="H26" s="40">
        <f>1/12</f>
        <v>8.3333333333333329E-2</v>
      </c>
      <c r="I26" s="35">
        <f>ROUND($I$22*H26,2)</f>
        <v>190</v>
      </c>
      <c r="J26" s="61" t="s">
        <v>161</v>
      </c>
      <c r="K26" s="130" t="s">
        <v>174</v>
      </c>
      <c r="L26" s="130"/>
      <c r="M26" s="130"/>
    </row>
    <row r="27" spans="1:13" x14ac:dyDescent="0.2">
      <c r="A27" s="34" t="s">
        <v>7</v>
      </c>
      <c r="B27" s="72" t="s">
        <v>123</v>
      </c>
      <c r="C27" s="72"/>
      <c r="D27" s="72"/>
      <c r="E27" s="72"/>
      <c r="F27" s="72"/>
      <c r="G27" s="72"/>
      <c r="H27" s="41">
        <f>1/12</f>
        <v>8.3333333333333329E-2</v>
      </c>
      <c r="I27" s="35">
        <f>H27*I22</f>
        <v>190</v>
      </c>
      <c r="J27" s="61" t="s">
        <v>162</v>
      </c>
      <c r="K27" s="130" t="s">
        <v>174</v>
      </c>
      <c r="L27" s="130"/>
      <c r="M27" s="130"/>
    </row>
    <row r="28" spans="1:13" x14ac:dyDescent="0.2">
      <c r="A28" s="34" t="s">
        <v>8</v>
      </c>
      <c r="B28" s="72" t="s">
        <v>124</v>
      </c>
      <c r="C28" s="72"/>
      <c r="D28" s="72"/>
      <c r="E28" s="72"/>
      <c r="F28" s="72"/>
      <c r="G28" s="72"/>
      <c r="H28" s="41">
        <f>1/12*1/3</f>
        <v>2.7777777777777776E-2</v>
      </c>
      <c r="I28" s="35">
        <f>H28*I22</f>
        <v>63.333333333333329</v>
      </c>
      <c r="J28" s="61" t="s">
        <v>162</v>
      </c>
      <c r="K28" s="130" t="s">
        <v>175</v>
      </c>
      <c r="L28" s="130"/>
      <c r="M28" s="130"/>
    </row>
    <row r="29" spans="1:13" x14ac:dyDescent="0.2">
      <c r="A29" s="73" t="s">
        <v>50</v>
      </c>
      <c r="B29" s="73"/>
      <c r="C29" s="73"/>
      <c r="D29" s="73"/>
      <c r="E29" s="73"/>
      <c r="F29" s="73"/>
      <c r="G29" s="73"/>
      <c r="H29" s="42">
        <f>ROUND(SUM(H26:H28),4)</f>
        <v>0.19439999999999999</v>
      </c>
      <c r="I29" s="39">
        <f>ROUND(SUM(I26:I28),2)</f>
        <v>443.33</v>
      </c>
      <c r="J29" s="61"/>
      <c r="K29" s="130"/>
      <c r="L29" s="130"/>
      <c r="M29" s="130"/>
    </row>
    <row r="30" spans="1:13" x14ac:dyDescent="0.2">
      <c r="A30" s="113"/>
      <c r="B30" s="114"/>
      <c r="C30" s="114"/>
      <c r="D30" s="114"/>
      <c r="E30" s="114"/>
      <c r="F30" s="114"/>
      <c r="G30" s="114"/>
      <c r="H30" s="114"/>
      <c r="I30" s="114"/>
      <c r="J30" s="9"/>
      <c r="K30" s="131"/>
      <c r="L30" s="131"/>
      <c r="M30" s="131"/>
    </row>
    <row r="31" spans="1:13" ht="24" x14ac:dyDescent="0.2">
      <c r="A31" s="73" t="s">
        <v>61</v>
      </c>
      <c r="B31" s="73"/>
      <c r="C31" s="73"/>
      <c r="D31" s="73"/>
      <c r="E31" s="73"/>
      <c r="F31" s="73"/>
      <c r="G31" s="73"/>
      <c r="H31" s="34" t="s">
        <v>3</v>
      </c>
      <c r="I31" s="34" t="s">
        <v>1</v>
      </c>
      <c r="J31" s="61"/>
      <c r="K31" s="130"/>
      <c r="L31" s="130"/>
      <c r="M31" s="130"/>
    </row>
    <row r="32" spans="1:13" x14ac:dyDescent="0.2">
      <c r="A32" s="34" t="s">
        <v>6</v>
      </c>
      <c r="B32" s="72" t="s">
        <v>52</v>
      </c>
      <c r="C32" s="72"/>
      <c r="D32" s="72"/>
      <c r="E32" s="72"/>
      <c r="F32" s="72"/>
      <c r="G32" s="72"/>
      <c r="H32" s="40">
        <v>0.2</v>
      </c>
      <c r="I32" s="35">
        <f>H32*($I$22+$I$29)</f>
        <v>544.66600000000005</v>
      </c>
      <c r="J32" s="61" t="s">
        <v>116</v>
      </c>
      <c r="K32" s="130"/>
      <c r="L32" s="130"/>
      <c r="M32" s="130"/>
    </row>
    <row r="33" spans="1:13" x14ac:dyDescent="0.2">
      <c r="A33" s="34" t="s">
        <v>7</v>
      </c>
      <c r="B33" s="83" t="s">
        <v>53</v>
      </c>
      <c r="C33" s="83"/>
      <c r="D33" s="83"/>
      <c r="E33" s="83"/>
      <c r="F33" s="83"/>
      <c r="G33" s="83"/>
      <c r="H33" s="40">
        <v>2.5000000000000001E-2</v>
      </c>
      <c r="I33" s="35">
        <f>H33*($I$22+$I$29)</f>
        <v>68.083250000000007</v>
      </c>
      <c r="J33" s="65" t="s">
        <v>122</v>
      </c>
      <c r="K33" s="130"/>
      <c r="L33" s="130"/>
      <c r="M33" s="130"/>
    </row>
    <row r="34" spans="1:13" x14ac:dyDescent="0.2">
      <c r="A34" s="34" t="s">
        <v>8</v>
      </c>
      <c r="B34" s="72" t="s">
        <v>54</v>
      </c>
      <c r="C34" s="72"/>
      <c r="D34" s="72"/>
      <c r="E34" s="72"/>
      <c r="F34" s="72"/>
      <c r="G34" s="72"/>
      <c r="H34" s="43">
        <f>3%*L34</f>
        <v>0.03</v>
      </c>
      <c r="I34" s="35">
        <f t="shared" ref="I33:I38" si="0">H34*($I$22+$I$29)</f>
        <v>81.6999</v>
      </c>
      <c r="J34" s="61"/>
      <c r="K34" s="62" t="s">
        <v>112</v>
      </c>
      <c r="L34" s="62">
        <v>1</v>
      </c>
      <c r="M34" s="60"/>
    </row>
    <row r="35" spans="1:13" x14ac:dyDescent="0.2">
      <c r="A35" s="34" t="s">
        <v>9</v>
      </c>
      <c r="B35" s="72" t="s">
        <v>51</v>
      </c>
      <c r="C35" s="72"/>
      <c r="D35" s="72"/>
      <c r="E35" s="72"/>
      <c r="F35" s="72"/>
      <c r="G35" s="72"/>
      <c r="H35" s="40">
        <v>1.4999999999999999E-2</v>
      </c>
      <c r="I35" s="35">
        <f t="shared" si="0"/>
        <v>40.84995</v>
      </c>
      <c r="J35" s="61" t="s">
        <v>118</v>
      </c>
      <c r="K35" s="130"/>
      <c r="L35" s="130"/>
      <c r="M35" s="130"/>
    </row>
    <row r="36" spans="1:13" ht="36" x14ac:dyDescent="0.2">
      <c r="A36" s="34" t="s">
        <v>10</v>
      </c>
      <c r="B36" s="83" t="s">
        <v>55</v>
      </c>
      <c r="C36" s="83"/>
      <c r="D36" s="83"/>
      <c r="E36" s="83"/>
      <c r="F36" s="83"/>
      <c r="G36" s="83"/>
      <c r="H36" s="40">
        <v>0.01</v>
      </c>
      <c r="I36" s="35">
        <f t="shared" si="0"/>
        <v>27.2333</v>
      </c>
      <c r="J36" s="61" t="s">
        <v>119</v>
      </c>
      <c r="K36" s="130"/>
      <c r="L36" s="130"/>
      <c r="M36" s="130"/>
    </row>
    <row r="37" spans="1:13" x14ac:dyDescent="0.2">
      <c r="A37" s="34" t="s">
        <v>11</v>
      </c>
      <c r="B37" s="72" t="s">
        <v>56</v>
      </c>
      <c r="C37" s="72"/>
      <c r="D37" s="72"/>
      <c r="E37" s="72"/>
      <c r="F37" s="72"/>
      <c r="G37" s="72"/>
      <c r="H37" s="40">
        <v>6.0000000000000001E-3</v>
      </c>
      <c r="I37" s="35">
        <f t="shared" si="0"/>
        <v>16.339980000000001</v>
      </c>
      <c r="J37" s="61" t="s">
        <v>121</v>
      </c>
      <c r="K37" s="130"/>
      <c r="L37" s="130"/>
      <c r="M37" s="130"/>
    </row>
    <row r="38" spans="1:13" ht="24" x14ac:dyDescent="0.2">
      <c r="A38" s="34" t="s">
        <v>12</v>
      </c>
      <c r="B38" s="83" t="s">
        <v>57</v>
      </c>
      <c r="C38" s="83"/>
      <c r="D38" s="83"/>
      <c r="E38" s="83"/>
      <c r="F38" s="83"/>
      <c r="G38" s="83"/>
      <c r="H38" s="40">
        <v>2E-3</v>
      </c>
      <c r="I38" s="35">
        <f t="shared" si="0"/>
        <v>5.4466599999999996</v>
      </c>
      <c r="J38" s="61" t="s">
        <v>120</v>
      </c>
      <c r="K38" s="130"/>
      <c r="L38" s="130"/>
      <c r="M38" s="130"/>
    </row>
    <row r="39" spans="1:13" x14ac:dyDescent="0.2">
      <c r="A39" s="34" t="s">
        <v>13</v>
      </c>
      <c r="B39" s="72" t="s">
        <v>58</v>
      </c>
      <c r="C39" s="72"/>
      <c r="D39" s="72"/>
      <c r="E39" s="72"/>
      <c r="F39" s="72"/>
      <c r="G39" s="72"/>
      <c r="H39" s="40">
        <v>0.08</v>
      </c>
      <c r="I39" s="35">
        <f>H39*($I$22+$I$29)</f>
        <v>217.8664</v>
      </c>
      <c r="J39" s="61" t="s">
        <v>117</v>
      </c>
      <c r="K39" s="130"/>
      <c r="L39" s="130"/>
      <c r="M39" s="130"/>
    </row>
    <row r="40" spans="1:13" x14ac:dyDescent="0.2">
      <c r="A40" s="73" t="s">
        <v>59</v>
      </c>
      <c r="B40" s="73"/>
      <c r="C40" s="73"/>
      <c r="D40" s="73"/>
      <c r="E40" s="73"/>
      <c r="F40" s="73"/>
      <c r="G40" s="73"/>
      <c r="H40" s="42">
        <f>SUM(H32:H39)</f>
        <v>0.36800000000000005</v>
      </c>
      <c r="I40" s="39">
        <f>TRUNC(SUM(I32:I39),2)</f>
        <v>1002.18</v>
      </c>
      <c r="J40" s="61"/>
      <c r="K40" s="130"/>
      <c r="L40" s="130"/>
      <c r="M40" s="130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9"/>
      <c r="J41" s="9"/>
      <c r="K41" s="131"/>
      <c r="L41" s="131"/>
      <c r="M41" s="131"/>
    </row>
    <row r="42" spans="1:13" ht="24" x14ac:dyDescent="0.2">
      <c r="A42" s="73" t="s">
        <v>62</v>
      </c>
      <c r="B42" s="73"/>
      <c r="C42" s="73"/>
      <c r="D42" s="73"/>
      <c r="E42" s="73"/>
      <c r="F42" s="73"/>
      <c r="G42" s="73"/>
      <c r="H42" s="42"/>
      <c r="I42" s="34" t="s">
        <v>1</v>
      </c>
      <c r="J42" s="61"/>
      <c r="K42" s="130"/>
      <c r="L42" s="130"/>
      <c r="M42" s="130"/>
    </row>
    <row r="43" spans="1:13" ht="24" x14ac:dyDescent="0.2">
      <c r="A43" s="110" t="s">
        <v>6</v>
      </c>
      <c r="B43" s="106" t="s">
        <v>63</v>
      </c>
      <c r="C43" s="106"/>
      <c r="D43" s="106"/>
      <c r="E43" s="106"/>
      <c r="F43" s="106"/>
      <c r="G43" s="106"/>
      <c r="H43" s="44">
        <v>21</v>
      </c>
      <c r="I43" s="45">
        <f>4.5*2*H43</f>
        <v>189</v>
      </c>
      <c r="J43" s="60" t="s">
        <v>125</v>
      </c>
      <c r="K43" s="130" t="s">
        <v>185</v>
      </c>
      <c r="L43" s="130"/>
      <c r="M43" s="130"/>
    </row>
    <row r="44" spans="1:13" ht="24.95" customHeight="1" x14ac:dyDescent="0.2">
      <c r="A44" s="111"/>
      <c r="B44" s="66" t="s">
        <v>97</v>
      </c>
      <c r="C44" s="67"/>
      <c r="D44" s="67"/>
      <c r="E44" s="67"/>
      <c r="F44" s="67"/>
      <c r="G44" s="68"/>
      <c r="H44" s="46">
        <f>-6%</f>
        <v>-0.06</v>
      </c>
      <c r="I44" s="45">
        <f>H44*I16</f>
        <v>-136.79999999999998</v>
      </c>
      <c r="J44" s="60"/>
      <c r="K44" s="130" t="s">
        <v>186</v>
      </c>
      <c r="L44" s="130"/>
      <c r="M44" s="130"/>
    </row>
    <row r="45" spans="1:13" ht="24.75" customHeight="1" x14ac:dyDescent="0.2">
      <c r="A45" s="110" t="s">
        <v>7</v>
      </c>
      <c r="B45" s="106" t="s">
        <v>104</v>
      </c>
      <c r="C45" s="106"/>
      <c r="D45" s="106"/>
      <c r="E45" s="106"/>
      <c r="F45" s="106"/>
      <c r="G45" s="106"/>
      <c r="H45" s="44">
        <v>17</v>
      </c>
      <c r="I45" s="45">
        <f>H45*H43</f>
        <v>357</v>
      </c>
      <c r="J45" s="60" t="s">
        <v>187</v>
      </c>
      <c r="K45" s="130" t="s">
        <v>188</v>
      </c>
      <c r="L45" s="130"/>
      <c r="M45" s="130"/>
    </row>
    <row r="46" spans="1:13" ht="15.75" customHeight="1" x14ac:dyDescent="0.2">
      <c r="A46" s="125"/>
      <c r="B46" s="66" t="s">
        <v>98</v>
      </c>
      <c r="C46" s="67"/>
      <c r="D46" s="67"/>
      <c r="E46" s="67"/>
      <c r="F46" s="67"/>
      <c r="G46" s="68"/>
      <c r="H46" s="47">
        <v>-0.2</v>
      </c>
      <c r="I46" s="45">
        <f>I45*H46</f>
        <v>-71.400000000000006</v>
      </c>
      <c r="J46" s="60" t="s">
        <v>189</v>
      </c>
      <c r="K46" s="130" t="s">
        <v>163</v>
      </c>
      <c r="L46" s="130"/>
      <c r="M46" s="130"/>
    </row>
    <row r="47" spans="1:13" ht="24" customHeight="1" x14ac:dyDescent="0.2">
      <c r="A47" s="125"/>
      <c r="B47" s="66" t="s">
        <v>99</v>
      </c>
      <c r="C47" s="67"/>
      <c r="D47" s="67"/>
      <c r="E47" s="67"/>
      <c r="F47" s="67"/>
      <c r="G47" s="68"/>
      <c r="H47" s="47"/>
      <c r="I47" s="45">
        <v>0</v>
      </c>
      <c r="J47" s="63"/>
      <c r="K47" s="130"/>
      <c r="L47" s="130"/>
      <c r="M47" s="130"/>
    </row>
    <row r="48" spans="1:13" ht="24" customHeight="1" x14ac:dyDescent="0.2">
      <c r="A48" s="111"/>
      <c r="B48" s="66" t="s">
        <v>113</v>
      </c>
      <c r="C48" s="67"/>
      <c r="D48" s="67"/>
      <c r="E48" s="67"/>
      <c r="F48" s="67"/>
      <c r="G48" s="68"/>
      <c r="H48" s="47">
        <v>0</v>
      </c>
      <c r="I48" s="45">
        <f>I47*H48</f>
        <v>0</v>
      </c>
      <c r="J48" s="61"/>
      <c r="K48" s="130"/>
      <c r="L48" s="130"/>
      <c r="M48" s="130"/>
    </row>
    <row r="49" spans="1:13" x14ac:dyDescent="0.2">
      <c r="A49" s="34" t="s">
        <v>8</v>
      </c>
      <c r="B49" s="107" t="s">
        <v>100</v>
      </c>
      <c r="C49" s="107"/>
      <c r="D49" s="107"/>
      <c r="E49" s="107"/>
      <c r="F49" s="107"/>
      <c r="G49" s="107"/>
      <c r="H49" s="44" t="s">
        <v>0</v>
      </c>
      <c r="I49" s="45">
        <v>70</v>
      </c>
      <c r="J49" s="61" t="s">
        <v>126</v>
      </c>
      <c r="K49" s="130"/>
      <c r="L49" s="130"/>
      <c r="M49" s="130"/>
    </row>
    <row r="50" spans="1:13" ht="12.95" customHeight="1" x14ac:dyDescent="0.2">
      <c r="A50" s="34" t="s">
        <v>9</v>
      </c>
      <c r="B50" s="66" t="s">
        <v>101</v>
      </c>
      <c r="C50" s="67"/>
      <c r="D50" s="67"/>
      <c r="E50" s="67"/>
      <c r="F50" s="67"/>
      <c r="G50" s="68"/>
      <c r="H50" s="36"/>
      <c r="I50" s="45">
        <f>272*H50</f>
        <v>0</v>
      </c>
      <c r="J50" s="60"/>
      <c r="K50" s="132"/>
      <c r="L50" s="132"/>
      <c r="M50" s="132"/>
    </row>
    <row r="51" spans="1:13" x14ac:dyDescent="0.2">
      <c r="A51" s="34" t="s">
        <v>10</v>
      </c>
      <c r="B51" s="126" t="s">
        <v>102</v>
      </c>
      <c r="C51" s="127"/>
      <c r="D51" s="127"/>
      <c r="E51" s="127"/>
      <c r="F51" s="127"/>
      <c r="G51" s="128"/>
      <c r="H51" s="44"/>
      <c r="I51" s="45">
        <v>0</v>
      </c>
      <c r="J51" s="61"/>
      <c r="K51" s="132"/>
      <c r="L51" s="132"/>
      <c r="M51" s="132"/>
    </row>
    <row r="52" spans="1:13" x14ac:dyDescent="0.2">
      <c r="A52" s="34" t="s">
        <v>11</v>
      </c>
      <c r="B52" s="126" t="s">
        <v>103</v>
      </c>
      <c r="C52" s="127"/>
      <c r="D52" s="127"/>
      <c r="E52" s="127"/>
      <c r="F52" s="127"/>
      <c r="G52" s="128"/>
      <c r="H52" s="44"/>
      <c r="I52" s="45">
        <v>15</v>
      </c>
      <c r="J52" s="61" t="s">
        <v>160</v>
      </c>
      <c r="K52" s="130"/>
      <c r="L52" s="130"/>
      <c r="M52" s="130"/>
    </row>
    <row r="53" spans="1:13" x14ac:dyDescent="0.2">
      <c r="A53" s="110" t="s">
        <v>12</v>
      </c>
      <c r="B53" s="107" t="s">
        <v>190</v>
      </c>
      <c r="C53" s="107"/>
      <c r="D53" s="107"/>
      <c r="E53" s="107"/>
      <c r="F53" s="107"/>
      <c r="G53" s="107"/>
      <c r="H53" s="44">
        <v>50</v>
      </c>
      <c r="I53" s="45">
        <f>H53</f>
        <v>50</v>
      </c>
      <c r="J53" s="61" t="s">
        <v>191</v>
      </c>
      <c r="K53" s="130"/>
      <c r="L53" s="130"/>
      <c r="M53" s="130"/>
    </row>
    <row r="54" spans="1:13" x14ac:dyDescent="0.2">
      <c r="A54" s="111"/>
      <c r="B54" s="66" t="s">
        <v>192</v>
      </c>
      <c r="C54" s="67"/>
      <c r="D54" s="67"/>
      <c r="E54" s="67"/>
      <c r="F54" s="67"/>
      <c r="G54" s="68"/>
      <c r="H54" s="46">
        <f>-6%</f>
        <v>-0.06</v>
      </c>
      <c r="I54" s="45">
        <f>I53*H54</f>
        <v>-3</v>
      </c>
      <c r="J54" s="61" t="s">
        <v>193</v>
      </c>
      <c r="K54" s="133" t="s">
        <v>194</v>
      </c>
      <c r="L54" s="134"/>
      <c r="M54" s="135"/>
    </row>
    <row r="55" spans="1:13" x14ac:dyDescent="0.2">
      <c r="A55" s="73" t="s">
        <v>64</v>
      </c>
      <c r="B55" s="73"/>
      <c r="C55" s="73"/>
      <c r="D55" s="73"/>
      <c r="E55" s="73"/>
      <c r="F55" s="73"/>
      <c r="G55" s="73"/>
      <c r="H55" s="73"/>
      <c r="I55" s="39">
        <f>TRUNC(SUM(I43:I54),2)</f>
        <v>469.8</v>
      </c>
      <c r="J55" s="61"/>
      <c r="K55" s="130"/>
      <c r="L55" s="130"/>
      <c r="M55" s="130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9"/>
      <c r="J56" s="9"/>
      <c r="K56" s="131"/>
      <c r="L56" s="131"/>
      <c r="M56" s="131"/>
    </row>
    <row r="57" spans="1:13" ht="24.75" customHeight="1" x14ac:dyDescent="0.2">
      <c r="A57" s="75" t="s">
        <v>65</v>
      </c>
      <c r="B57" s="75"/>
      <c r="C57" s="75"/>
      <c r="D57" s="75"/>
      <c r="E57" s="75"/>
      <c r="F57" s="75"/>
      <c r="G57" s="75"/>
      <c r="H57" s="75"/>
      <c r="I57" s="75"/>
      <c r="J57" s="9"/>
      <c r="K57" s="131"/>
      <c r="L57" s="131"/>
      <c r="M57" s="131"/>
    </row>
    <row r="58" spans="1:13" ht="24" x14ac:dyDescent="0.2">
      <c r="A58" s="73" t="s">
        <v>69</v>
      </c>
      <c r="B58" s="73"/>
      <c r="C58" s="73"/>
      <c r="D58" s="73"/>
      <c r="E58" s="73"/>
      <c r="F58" s="73"/>
      <c r="G58" s="73"/>
      <c r="H58" s="73"/>
      <c r="I58" s="34" t="s">
        <v>1</v>
      </c>
      <c r="J58" s="9"/>
      <c r="K58" s="131"/>
      <c r="L58" s="131"/>
      <c r="M58" s="131"/>
    </row>
    <row r="59" spans="1:13" x14ac:dyDescent="0.2">
      <c r="A59" s="34" t="s">
        <v>66</v>
      </c>
      <c r="B59" s="76" t="s">
        <v>49</v>
      </c>
      <c r="C59" s="76"/>
      <c r="D59" s="76"/>
      <c r="E59" s="76"/>
      <c r="F59" s="76"/>
      <c r="G59" s="76"/>
      <c r="H59" s="76"/>
      <c r="I59" s="35">
        <f>I29</f>
        <v>443.33</v>
      </c>
      <c r="J59" s="9"/>
      <c r="K59" s="131"/>
      <c r="L59" s="131"/>
      <c r="M59" s="131"/>
    </row>
    <row r="60" spans="1:13" x14ac:dyDescent="0.2">
      <c r="A60" s="37" t="s">
        <v>67</v>
      </c>
      <c r="B60" s="76" t="s">
        <v>135</v>
      </c>
      <c r="C60" s="76"/>
      <c r="D60" s="76"/>
      <c r="E60" s="76"/>
      <c r="F60" s="76"/>
      <c r="G60" s="76"/>
      <c r="H60" s="76"/>
      <c r="I60" s="48">
        <f>SUM(I32:I38)</f>
        <v>784.31903999999997</v>
      </c>
      <c r="J60" s="9"/>
      <c r="K60" s="131"/>
      <c r="L60" s="131"/>
      <c r="M60" s="131"/>
    </row>
    <row r="61" spans="1:13" x14ac:dyDescent="0.2">
      <c r="A61" s="37" t="s">
        <v>67</v>
      </c>
      <c r="B61" s="76" t="s">
        <v>134</v>
      </c>
      <c r="C61" s="70"/>
      <c r="D61" s="70"/>
      <c r="E61" s="70"/>
      <c r="F61" s="70"/>
      <c r="G61" s="70"/>
      <c r="H61" s="71"/>
      <c r="I61" s="48">
        <f>I39</f>
        <v>217.8664</v>
      </c>
      <c r="J61" s="9"/>
      <c r="K61" s="131"/>
      <c r="L61" s="131"/>
      <c r="M61" s="131"/>
    </row>
    <row r="62" spans="1:13" x14ac:dyDescent="0.2">
      <c r="A62" s="37" t="s">
        <v>68</v>
      </c>
      <c r="B62" s="76" t="s">
        <v>70</v>
      </c>
      <c r="C62" s="76"/>
      <c r="D62" s="76"/>
      <c r="E62" s="76"/>
      <c r="F62" s="76"/>
      <c r="G62" s="76"/>
      <c r="H62" s="76"/>
      <c r="I62" s="48">
        <f>I55</f>
        <v>469.8</v>
      </c>
      <c r="J62" s="9"/>
      <c r="K62" s="131"/>
      <c r="L62" s="131"/>
      <c r="M62" s="131"/>
    </row>
    <row r="63" spans="1:13" x14ac:dyDescent="0.2">
      <c r="A63" s="73" t="s">
        <v>72</v>
      </c>
      <c r="B63" s="73"/>
      <c r="C63" s="73"/>
      <c r="D63" s="73"/>
      <c r="E63" s="73"/>
      <c r="F63" s="73"/>
      <c r="G63" s="73"/>
      <c r="H63" s="73"/>
      <c r="I63" s="49">
        <f>ROUND(SUM(I59:I62),2)</f>
        <v>1915.32</v>
      </c>
      <c r="J63" s="9"/>
      <c r="K63" s="131"/>
      <c r="L63" s="131"/>
      <c r="M63" s="131"/>
    </row>
    <row r="64" spans="1:13" x14ac:dyDescent="0.2">
      <c r="A64" s="117"/>
      <c r="B64" s="118"/>
      <c r="C64" s="118"/>
      <c r="D64" s="118"/>
      <c r="E64" s="118"/>
      <c r="F64" s="118"/>
      <c r="G64" s="118"/>
      <c r="H64" s="118"/>
      <c r="I64" s="118"/>
      <c r="J64" s="9"/>
      <c r="K64" s="131"/>
      <c r="L64" s="131"/>
      <c r="M64" s="131"/>
    </row>
    <row r="65" spans="1:13" x14ac:dyDescent="0.2">
      <c r="A65" s="79" t="s">
        <v>73</v>
      </c>
      <c r="B65" s="79"/>
      <c r="C65" s="79"/>
      <c r="D65" s="79"/>
      <c r="E65" s="79"/>
      <c r="F65" s="79"/>
      <c r="G65" s="79"/>
      <c r="H65" s="79"/>
      <c r="I65" s="79"/>
      <c r="J65" s="59" t="s">
        <v>153</v>
      </c>
      <c r="K65" s="129" t="s">
        <v>155</v>
      </c>
      <c r="L65" s="129"/>
      <c r="M65" s="129"/>
    </row>
    <row r="66" spans="1:13" ht="24" x14ac:dyDescent="0.2">
      <c r="A66" s="34">
        <v>3</v>
      </c>
      <c r="B66" s="112" t="s">
        <v>74</v>
      </c>
      <c r="C66" s="112"/>
      <c r="D66" s="112"/>
      <c r="E66" s="112"/>
      <c r="F66" s="112"/>
      <c r="G66" s="112"/>
      <c r="H66" s="34" t="s">
        <v>3</v>
      </c>
      <c r="I66" s="34" t="s">
        <v>1</v>
      </c>
      <c r="J66" s="61"/>
      <c r="K66" s="130"/>
      <c r="L66" s="130"/>
      <c r="M66" s="130"/>
    </row>
    <row r="67" spans="1:13" ht="72" customHeight="1" x14ac:dyDescent="0.2">
      <c r="A67" s="34" t="s">
        <v>6</v>
      </c>
      <c r="B67" s="82" t="s">
        <v>130</v>
      </c>
      <c r="C67" s="82"/>
      <c r="D67" s="82"/>
      <c r="E67" s="82"/>
      <c r="F67" s="82"/>
      <c r="G67" s="82"/>
      <c r="H67" s="50">
        <v>5.5500000000000001E-2</v>
      </c>
      <c r="I67" s="48">
        <f>SUM(I68:I71)*H67</f>
        <v>23.083719618</v>
      </c>
      <c r="J67" s="65" t="s">
        <v>196</v>
      </c>
      <c r="K67" s="130" t="s">
        <v>195</v>
      </c>
      <c r="L67" s="130"/>
      <c r="M67" s="130"/>
    </row>
    <row r="68" spans="1:13" ht="29.25" customHeight="1" x14ac:dyDescent="0.2">
      <c r="A68" s="34" t="s">
        <v>131</v>
      </c>
      <c r="B68" s="82" t="s">
        <v>75</v>
      </c>
      <c r="C68" s="82"/>
      <c r="D68" s="82"/>
      <c r="E68" s="82"/>
      <c r="F68" s="82"/>
      <c r="G68" s="82"/>
      <c r="H68" s="50"/>
      <c r="I68" s="48">
        <f>(I22+I59+I61+I62)/12</f>
        <v>284.24970000000002</v>
      </c>
      <c r="J68" s="60" t="s">
        <v>137</v>
      </c>
      <c r="K68" s="130" t="s">
        <v>170</v>
      </c>
      <c r="L68" s="130"/>
      <c r="M68" s="130"/>
    </row>
    <row r="69" spans="1:13" x14ac:dyDescent="0.2">
      <c r="A69" s="34" t="s">
        <v>132</v>
      </c>
      <c r="B69" s="81" t="s">
        <v>127</v>
      </c>
      <c r="C69" s="81"/>
      <c r="D69" s="81"/>
      <c r="E69" s="81"/>
      <c r="F69" s="81"/>
      <c r="G69" s="81"/>
      <c r="H69" s="51">
        <f>H39</f>
        <v>0.08</v>
      </c>
      <c r="I69" s="48">
        <f>I68*H69</f>
        <v>22.739976000000002</v>
      </c>
      <c r="J69" s="61" t="s">
        <v>129</v>
      </c>
      <c r="K69" s="130" t="s">
        <v>171</v>
      </c>
      <c r="L69" s="130"/>
      <c r="M69" s="130"/>
    </row>
    <row r="70" spans="1:13" x14ac:dyDescent="0.2">
      <c r="A70" s="34" t="s">
        <v>133</v>
      </c>
      <c r="B70" s="72" t="s">
        <v>128</v>
      </c>
      <c r="C70" s="72"/>
      <c r="D70" s="72"/>
      <c r="E70" s="72"/>
      <c r="F70" s="72"/>
      <c r="G70" s="72"/>
      <c r="H70" s="51">
        <f>0.1*H39</f>
        <v>8.0000000000000002E-3</v>
      </c>
      <c r="I70" s="35">
        <f>H70*($I$22+$I$29)</f>
        <v>21.786639999999998</v>
      </c>
      <c r="J70" s="63"/>
      <c r="K70" s="136" t="s">
        <v>167</v>
      </c>
      <c r="L70" s="136"/>
      <c r="M70" s="136"/>
    </row>
    <row r="71" spans="1:13" x14ac:dyDescent="0.2">
      <c r="A71" s="34" t="s">
        <v>136</v>
      </c>
      <c r="B71" s="81" t="s">
        <v>114</v>
      </c>
      <c r="C71" s="81"/>
      <c r="D71" s="81"/>
      <c r="E71" s="81"/>
      <c r="F71" s="81"/>
      <c r="G71" s="81"/>
      <c r="H71" s="51">
        <f>0.4*H39</f>
        <v>3.2000000000000001E-2</v>
      </c>
      <c r="I71" s="35">
        <f>H71*($I$22+$I$29)</f>
        <v>87.146559999999994</v>
      </c>
      <c r="J71" s="63"/>
      <c r="K71" s="136" t="s">
        <v>168</v>
      </c>
      <c r="L71" s="136"/>
      <c r="M71" s="136"/>
    </row>
    <row r="72" spans="1:13" ht="51.75" customHeight="1" x14ac:dyDescent="0.2">
      <c r="A72" s="34" t="s">
        <v>7</v>
      </c>
      <c r="B72" s="83" t="s">
        <v>138</v>
      </c>
      <c r="C72" s="83"/>
      <c r="D72" s="83"/>
      <c r="E72" s="83"/>
      <c r="F72" s="83"/>
      <c r="G72" s="83"/>
      <c r="H72" s="43">
        <v>6.2969999999999998E-2</v>
      </c>
      <c r="I72" s="35">
        <f>(I73+I74+I75)*H72</f>
        <v>11.996343333999999</v>
      </c>
      <c r="J72" s="61"/>
      <c r="K72" s="130" t="s">
        <v>169</v>
      </c>
      <c r="L72" s="130"/>
      <c r="M72" s="130"/>
    </row>
    <row r="73" spans="1:13" ht="75.75" customHeight="1" x14ac:dyDescent="0.2">
      <c r="A73" s="34" t="s">
        <v>139</v>
      </c>
      <c r="B73" s="83" t="s">
        <v>141</v>
      </c>
      <c r="C73" s="83"/>
      <c r="D73" s="83"/>
      <c r="E73" s="83"/>
      <c r="F73" s="83"/>
      <c r="G73" s="83"/>
      <c r="H73" s="43"/>
      <c r="I73" s="35">
        <f>(I22+I63)/12*7/30</f>
        <v>81.575666666666649</v>
      </c>
      <c r="J73" s="60" t="s">
        <v>137</v>
      </c>
      <c r="K73" s="130" t="s">
        <v>164</v>
      </c>
      <c r="L73" s="130"/>
      <c r="M73" s="130"/>
    </row>
    <row r="74" spans="1:13" ht="24" x14ac:dyDescent="0.2">
      <c r="A74" s="34" t="s">
        <v>140</v>
      </c>
      <c r="B74" s="72" t="s">
        <v>142</v>
      </c>
      <c r="C74" s="72"/>
      <c r="D74" s="72"/>
      <c r="E74" s="72"/>
      <c r="F74" s="72"/>
      <c r="G74" s="72"/>
      <c r="H74" s="52">
        <f>0.1*H39</f>
        <v>8.0000000000000002E-3</v>
      </c>
      <c r="I74" s="35">
        <f>H74*($I$22+$I$29)</f>
        <v>21.786639999999998</v>
      </c>
      <c r="J74" s="63" t="s">
        <v>165</v>
      </c>
      <c r="K74" s="130" t="s">
        <v>167</v>
      </c>
      <c r="L74" s="130"/>
      <c r="M74" s="130"/>
    </row>
    <row r="75" spans="1:13" x14ac:dyDescent="0.2">
      <c r="A75" s="34" t="s">
        <v>144</v>
      </c>
      <c r="B75" s="81" t="s">
        <v>143</v>
      </c>
      <c r="C75" s="81"/>
      <c r="D75" s="81"/>
      <c r="E75" s="81"/>
      <c r="F75" s="81"/>
      <c r="G75" s="81"/>
      <c r="H75" s="51">
        <f>0.4*H39</f>
        <v>3.2000000000000001E-2</v>
      </c>
      <c r="I75" s="35">
        <f>H75*($I$22+$I$29)</f>
        <v>87.146559999999994</v>
      </c>
      <c r="J75" s="63" t="s">
        <v>166</v>
      </c>
      <c r="K75" s="130" t="s">
        <v>168</v>
      </c>
      <c r="L75" s="130"/>
      <c r="M75" s="130"/>
    </row>
    <row r="76" spans="1:13" x14ac:dyDescent="0.2">
      <c r="A76" s="119" t="s">
        <v>76</v>
      </c>
      <c r="B76" s="120"/>
      <c r="C76" s="120"/>
      <c r="D76" s="120"/>
      <c r="E76" s="120"/>
      <c r="F76" s="120"/>
      <c r="G76" s="120"/>
      <c r="H76" s="121"/>
      <c r="I76" s="39">
        <f>ROUND((I67+I72),2)</f>
        <v>35.08</v>
      </c>
      <c r="J76" s="61"/>
      <c r="K76" s="130"/>
      <c r="L76" s="130"/>
      <c r="M76" s="130"/>
    </row>
    <row r="77" spans="1:13" x14ac:dyDescent="0.2">
      <c r="A77" s="115"/>
      <c r="B77" s="116"/>
      <c r="C77" s="116"/>
      <c r="D77" s="116"/>
      <c r="E77" s="116"/>
      <c r="F77" s="116"/>
      <c r="G77" s="116"/>
      <c r="H77" s="116"/>
      <c r="I77" s="116"/>
      <c r="J77" s="9"/>
      <c r="K77" s="131"/>
      <c r="L77" s="131"/>
      <c r="M77" s="131"/>
    </row>
    <row r="78" spans="1:13" x14ac:dyDescent="0.2">
      <c r="A78" s="79" t="s">
        <v>77</v>
      </c>
      <c r="B78" s="79"/>
      <c r="C78" s="79"/>
      <c r="D78" s="79"/>
      <c r="E78" s="79"/>
      <c r="F78" s="79"/>
      <c r="G78" s="79"/>
      <c r="H78" s="79"/>
      <c r="I78" s="79"/>
      <c r="J78" s="59" t="s">
        <v>153</v>
      </c>
      <c r="K78" s="129" t="s">
        <v>178</v>
      </c>
      <c r="L78" s="129"/>
      <c r="M78" s="129"/>
    </row>
    <row r="79" spans="1:13" ht="24" x14ac:dyDescent="0.2">
      <c r="A79" s="73" t="s">
        <v>78</v>
      </c>
      <c r="B79" s="73"/>
      <c r="C79" s="73"/>
      <c r="D79" s="73"/>
      <c r="E79" s="73"/>
      <c r="F79" s="73"/>
      <c r="G79" s="73"/>
      <c r="H79" s="34" t="s">
        <v>3</v>
      </c>
      <c r="I79" s="34" t="s">
        <v>1</v>
      </c>
      <c r="J79" s="61"/>
      <c r="K79" s="130"/>
      <c r="L79" s="130"/>
      <c r="M79" s="130"/>
    </row>
    <row r="80" spans="1:13" ht="36.75" customHeight="1" x14ac:dyDescent="0.2">
      <c r="A80" s="37" t="s">
        <v>6</v>
      </c>
      <c r="B80" s="82" t="s">
        <v>149</v>
      </c>
      <c r="C80" s="82"/>
      <c r="D80" s="82"/>
      <c r="E80" s="82"/>
      <c r="F80" s="82"/>
      <c r="G80" s="82"/>
      <c r="H80" s="51"/>
      <c r="I80" s="48"/>
      <c r="J80" s="64" t="s">
        <v>146</v>
      </c>
      <c r="K80" s="130" t="s">
        <v>173</v>
      </c>
      <c r="L80" s="130"/>
      <c r="M80" s="130"/>
    </row>
    <row r="81" spans="1:13" ht="36.75" customHeight="1" x14ac:dyDescent="0.2">
      <c r="A81" s="37" t="s">
        <v>7</v>
      </c>
      <c r="B81" s="82" t="s">
        <v>150</v>
      </c>
      <c r="C81" s="82"/>
      <c r="D81" s="82"/>
      <c r="E81" s="82"/>
      <c r="F81" s="82"/>
      <c r="G81" s="82"/>
      <c r="H81" s="51"/>
      <c r="I81" s="48"/>
      <c r="J81" s="60" t="s">
        <v>145</v>
      </c>
      <c r="K81" s="130" t="s">
        <v>173</v>
      </c>
      <c r="L81" s="130"/>
      <c r="M81" s="130"/>
    </row>
    <row r="82" spans="1:13" ht="36.75" customHeight="1" x14ac:dyDescent="0.2">
      <c r="A82" s="37" t="s">
        <v>8</v>
      </c>
      <c r="B82" s="66" t="s">
        <v>105</v>
      </c>
      <c r="C82" s="67"/>
      <c r="D82" s="67"/>
      <c r="E82" s="67"/>
      <c r="F82" s="67"/>
      <c r="G82" s="68"/>
      <c r="H82" s="51"/>
      <c r="I82" s="48"/>
      <c r="J82" s="60" t="s">
        <v>148</v>
      </c>
      <c r="K82" s="130" t="s">
        <v>173</v>
      </c>
      <c r="L82" s="130"/>
      <c r="M82" s="130"/>
    </row>
    <row r="83" spans="1:13" ht="36.75" customHeight="1" x14ac:dyDescent="0.2">
      <c r="A83" s="37" t="s">
        <v>9</v>
      </c>
      <c r="B83" s="82" t="s">
        <v>80</v>
      </c>
      <c r="C83" s="82"/>
      <c r="D83" s="82"/>
      <c r="E83" s="82"/>
      <c r="F83" s="82"/>
      <c r="G83" s="82"/>
      <c r="H83" s="51"/>
      <c r="I83" s="48"/>
      <c r="J83" s="60" t="s">
        <v>147</v>
      </c>
      <c r="K83" s="130" t="s">
        <v>173</v>
      </c>
      <c r="L83" s="130"/>
      <c r="M83" s="130"/>
    </row>
    <row r="84" spans="1:13" ht="36.75" customHeight="1" x14ac:dyDescent="0.2">
      <c r="A84" s="37" t="s">
        <v>10</v>
      </c>
      <c r="B84" s="83" t="s">
        <v>20</v>
      </c>
      <c r="C84" s="83"/>
      <c r="D84" s="83"/>
      <c r="E84" s="83"/>
      <c r="F84" s="83"/>
      <c r="G84" s="83"/>
      <c r="H84" s="51"/>
      <c r="I84" s="48"/>
      <c r="J84" s="60" t="s">
        <v>172</v>
      </c>
      <c r="K84" s="130" t="s">
        <v>173</v>
      </c>
      <c r="L84" s="130"/>
      <c r="M84" s="130"/>
    </row>
    <row r="85" spans="1:13" x14ac:dyDescent="0.2">
      <c r="A85" s="34" t="s">
        <v>11</v>
      </c>
      <c r="B85" s="81" t="s">
        <v>4</v>
      </c>
      <c r="C85" s="81"/>
      <c r="D85" s="81"/>
      <c r="E85" s="81"/>
      <c r="F85" s="81"/>
      <c r="G85" s="81"/>
      <c r="H85" s="51"/>
      <c r="I85" s="48">
        <f t="shared" ref="I85" si="1">$I$22*H85</f>
        <v>0</v>
      </c>
      <c r="J85" s="61"/>
      <c r="K85" s="130"/>
      <c r="L85" s="130"/>
      <c r="M85" s="130"/>
    </row>
    <row r="86" spans="1:13" x14ac:dyDescent="0.2">
      <c r="A86" s="73" t="s">
        <v>18</v>
      </c>
      <c r="B86" s="73"/>
      <c r="C86" s="73"/>
      <c r="D86" s="73"/>
      <c r="E86" s="73"/>
      <c r="F86" s="73"/>
      <c r="G86" s="73"/>
      <c r="H86" s="53">
        <f>TRUNC(SUM(H80:H85),5)</f>
        <v>0</v>
      </c>
      <c r="I86" s="39">
        <f>ROUND(SUM(I80:I85),2)</f>
        <v>0</v>
      </c>
      <c r="J86" s="61"/>
      <c r="K86" s="130"/>
      <c r="L86" s="130"/>
      <c r="M86" s="130"/>
    </row>
    <row r="87" spans="1:13" x14ac:dyDescent="0.2">
      <c r="A87" s="122"/>
      <c r="B87" s="123"/>
      <c r="C87" s="123"/>
      <c r="D87" s="123"/>
      <c r="E87" s="123"/>
      <c r="F87" s="123"/>
      <c r="G87" s="123"/>
      <c r="H87" s="123"/>
      <c r="I87" s="123"/>
      <c r="J87" s="9"/>
      <c r="K87" s="131"/>
      <c r="L87" s="131"/>
      <c r="M87" s="131"/>
    </row>
    <row r="88" spans="1:13" ht="24" x14ac:dyDescent="0.2">
      <c r="A88" s="73" t="s">
        <v>81</v>
      </c>
      <c r="B88" s="73"/>
      <c r="C88" s="73"/>
      <c r="D88" s="73"/>
      <c r="E88" s="73"/>
      <c r="F88" s="73"/>
      <c r="G88" s="73"/>
      <c r="H88" s="34" t="s">
        <v>3</v>
      </c>
      <c r="I88" s="34" t="s">
        <v>1</v>
      </c>
      <c r="J88" s="37" t="s">
        <v>153</v>
      </c>
      <c r="K88" s="137" t="s">
        <v>178</v>
      </c>
      <c r="L88" s="137"/>
      <c r="M88" s="137"/>
    </row>
    <row r="89" spans="1:13" ht="42.75" customHeight="1" x14ac:dyDescent="0.2">
      <c r="A89" s="34" t="s">
        <v>6</v>
      </c>
      <c r="B89" s="83" t="s">
        <v>82</v>
      </c>
      <c r="C89" s="83"/>
      <c r="D89" s="83"/>
      <c r="E89" s="83"/>
      <c r="F89" s="83"/>
      <c r="G89" s="83"/>
      <c r="H89" s="40"/>
      <c r="I89" s="35"/>
      <c r="J89" s="33"/>
      <c r="K89" s="106"/>
      <c r="L89" s="106"/>
      <c r="M89" s="106"/>
    </row>
    <row r="90" spans="1:13" x14ac:dyDescent="0.2">
      <c r="A90" s="73" t="s">
        <v>19</v>
      </c>
      <c r="B90" s="73"/>
      <c r="C90" s="73"/>
      <c r="D90" s="73"/>
      <c r="E90" s="73"/>
      <c r="F90" s="73"/>
      <c r="G90" s="73"/>
      <c r="H90" s="42">
        <f>TRUNC(SUM(H89),4)</f>
        <v>0</v>
      </c>
      <c r="I90" s="39">
        <f>ROUND(SUM(I89),2)</f>
        <v>0</v>
      </c>
      <c r="J90" s="32"/>
      <c r="K90" s="106"/>
      <c r="L90" s="106"/>
      <c r="M90" s="106"/>
    </row>
    <row r="91" spans="1:13" x14ac:dyDescent="0.2">
      <c r="A91" s="77"/>
      <c r="B91" s="78"/>
      <c r="C91" s="78"/>
      <c r="D91" s="78"/>
      <c r="E91" s="78"/>
      <c r="F91" s="78"/>
      <c r="G91" s="78"/>
      <c r="H91" s="78"/>
      <c r="I91" s="78"/>
      <c r="J91" s="9"/>
      <c r="K91" s="131"/>
      <c r="L91" s="131"/>
      <c r="M91" s="131"/>
    </row>
    <row r="92" spans="1:13" x14ac:dyDescent="0.2">
      <c r="A92" s="75" t="s">
        <v>83</v>
      </c>
      <c r="B92" s="75"/>
      <c r="C92" s="75"/>
      <c r="D92" s="75"/>
      <c r="E92" s="75"/>
      <c r="F92" s="75"/>
      <c r="G92" s="75"/>
      <c r="H92" s="75"/>
      <c r="I92" s="75"/>
      <c r="J92" s="9"/>
      <c r="K92" s="131"/>
      <c r="L92" s="131"/>
      <c r="M92" s="131"/>
    </row>
    <row r="93" spans="1:13" ht="24" x14ac:dyDescent="0.2">
      <c r="A93" s="73" t="s">
        <v>84</v>
      </c>
      <c r="B93" s="73"/>
      <c r="C93" s="73"/>
      <c r="D93" s="73"/>
      <c r="E93" s="73"/>
      <c r="F93" s="73"/>
      <c r="G93" s="73"/>
      <c r="H93" s="73"/>
      <c r="I93" s="34" t="s">
        <v>1</v>
      </c>
      <c r="J93" s="9"/>
      <c r="K93" s="131"/>
      <c r="L93" s="131"/>
      <c r="M93" s="131"/>
    </row>
    <row r="94" spans="1:13" x14ac:dyDescent="0.2">
      <c r="A94" s="34" t="s">
        <v>22</v>
      </c>
      <c r="B94" s="76" t="s">
        <v>79</v>
      </c>
      <c r="C94" s="76"/>
      <c r="D94" s="76"/>
      <c r="E94" s="76"/>
      <c r="F94" s="76"/>
      <c r="G94" s="76"/>
      <c r="H94" s="76"/>
      <c r="I94" s="35">
        <f>I86</f>
        <v>0</v>
      </c>
      <c r="J94" s="9"/>
      <c r="K94" s="131"/>
      <c r="L94" s="131"/>
      <c r="M94" s="131"/>
    </row>
    <row r="95" spans="1:13" x14ac:dyDescent="0.2">
      <c r="A95" s="37" t="s">
        <v>23</v>
      </c>
      <c r="B95" s="76" t="s">
        <v>85</v>
      </c>
      <c r="C95" s="76"/>
      <c r="D95" s="76"/>
      <c r="E95" s="76"/>
      <c r="F95" s="76"/>
      <c r="G95" s="76"/>
      <c r="H95" s="76"/>
      <c r="I95" s="48">
        <f>I90</f>
        <v>0</v>
      </c>
      <c r="J95" s="9"/>
      <c r="K95" s="131"/>
      <c r="L95" s="131"/>
      <c r="M95" s="131"/>
    </row>
    <row r="96" spans="1:13" x14ac:dyDescent="0.2">
      <c r="A96" s="37" t="s">
        <v>109</v>
      </c>
      <c r="B96" s="69" t="s">
        <v>110</v>
      </c>
      <c r="C96" s="70"/>
      <c r="D96" s="70"/>
      <c r="E96" s="70"/>
      <c r="F96" s="70"/>
      <c r="G96" s="70"/>
      <c r="H96" s="71"/>
      <c r="I96" s="48">
        <f>I86*H40</f>
        <v>0</v>
      </c>
      <c r="J96" s="9"/>
      <c r="K96" s="131"/>
      <c r="L96" s="131"/>
      <c r="M96" s="131"/>
    </row>
    <row r="97" spans="1:13" x14ac:dyDescent="0.2">
      <c r="A97" s="73" t="s">
        <v>86</v>
      </c>
      <c r="B97" s="73"/>
      <c r="C97" s="73"/>
      <c r="D97" s="73"/>
      <c r="E97" s="73"/>
      <c r="F97" s="73"/>
      <c r="G97" s="73"/>
      <c r="H97" s="73"/>
      <c r="I97" s="49">
        <f>ROUND(SUM(I94:I96),2)</f>
        <v>0</v>
      </c>
      <c r="J97" s="9"/>
      <c r="K97" s="131"/>
      <c r="L97" s="131"/>
      <c r="M97" s="131"/>
    </row>
    <row r="98" spans="1:13" x14ac:dyDescent="0.2">
      <c r="A98" s="117"/>
      <c r="B98" s="118"/>
      <c r="C98" s="118"/>
      <c r="D98" s="118"/>
      <c r="E98" s="118"/>
      <c r="F98" s="118"/>
      <c r="G98" s="118"/>
      <c r="H98" s="118"/>
      <c r="I98" s="118"/>
      <c r="J98" s="9"/>
      <c r="K98" s="131"/>
      <c r="L98" s="131"/>
      <c r="M98" s="131"/>
    </row>
    <row r="99" spans="1:13" x14ac:dyDescent="0.2">
      <c r="A99" s="79" t="s">
        <v>87</v>
      </c>
      <c r="B99" s="79"/>
      <c r="C99" s="79"/>
      <c r="D99" s="79"/>
      <c r="E99" s="79"/>
      <c r="F99" s="79"/>
      <c r="G99" s="79"/>
      <c r="H99" s="79"/>
      <c r="I99" s="79"/>
      <c r="J99" s="9"/>
      <c r="K99" s="131"/>
      <c r="L99" s="131"/>
      <c r="M99" s="131"/>
    </row>
    <row r="100" spans="1:13" ht="24" x14ac:dyDescent="0.2">
      <c r="A100" s="34">
        <v>5</v>
      </c>
      <c r="B100" s="73" t="s">
        <v>15</v>
      </c>
      <c r="C100" s="73"/>
      <c r="D100" s="73"/>
      <c r="E100" s="73"/>
      <c r="F100" s="73"/>
      <c r="G100" s="73"/>
      <c r="H100" s="34"/>
      <c r="I100" s="34" t="s">
        <v>1</v>
      </c>
      <c r="J100" s="9"/>
      <c r="K100" s="131"/>
      <c r="L100" s="131"/>
      <c r="M100" s="131"/>
    </row>
    <row r="101" spans="1:13" x14ac:dyDescent="0.2">
      <c r="A101" s="34" t="s">
        <v>6</v>
      </c>
      <c r="B101" s="107" t="s">
        <v>88</v>
      </c>
      <c r="C101" s="107"/>
      <c r="D101" s="107"/>
      <c r="E101" s="107"/>
      <c r="F101" s="107"/>
      <c r="G101" s="107"/>
      <c r="H101" s="44" t="s">
        <v>0</v>
      </c>
      <c r="I101" s="35"/>
      <c r="J101" s="9"/>
      <c r="K101" s="131"/>
      <c r="L101" s="131"/>
      <c r="M101" s="131"/>
    </row>
    <row r="102" spans="1:13" x14ac:dyDescent="0.2">
      <c r="A102" s="34" t="s">
        <v>7</v>
      </c>
      <c r="B102" s="107" t="s">
        <v>16</v>
      </c>
      <c r="C102" s="107"/>
      <c r="D102" s="107"/>
      <c r="E102" s="107"/>
      <c r="F102" s="107"/>
      <c r="G102" s="107"/>
      <c r="H102" s="44" t="s">
        <v>0</v>
      </c>
      <c r="I102" s="35"/>
      <c r="J102" s="9"/>
      <c r="K102" s="131"/>
      <c r="L102" s="131"/>
      <c r="M102" s="131"/>
    </row>
    <row r="103" spans="1:13" x14ac:dyDescent="0.2">
      <c r="A103" s="54" t="s">
        <v>8</v>
      </c>
      <c r="B103" s="107" t="s">
        <v>17</v>
      </c>
      <c r="C103" s="107"/>
      <c r="D103" s="107"/>
      <c r="E103" s="107"/>
      <c r="F103" s="107"/>
      <c r="G103" s="107"/>
      <c r="H103" s="44" t="s">
        <v>0</v>
      </c>
      <c r="I103" s="35"/>
      <c r="J103" s="9"/>
      <c r="K103" s="131"/>
      <c r="L103" s="131"/>
      <c r="M103" s="131"/>
    </row>
    <row r="104" spans="1:13" x14ac:dyDescent="0.2">
      <c r="A104" s="54" t="s">
        <v>9</v>
      </c>
      <c r="B104" s="107" t="s">
        <v>4</v>
      </c>
      <c r="C104" s="107"/>
      <c r="D104" s="107"/>
      <c r="E104" s="107"/>
      <c r="F104" s="107"/>
      <c r="G104" s="107"/>
      <c r="H104" s="44" t="s">
        <v>0</v>
      </c>
      <c r="I104" s="35">
        <v>0</v>
      </c>
      <c r="J104" s="9"/>
      <c r="K104" s="131"/>
      <c r="L104" s="131"/>
      <c r="M104" s="131"/>
    </row>
    <row r="105" spans="1:13" x14ac:dyDescent="0.2">
      <c r="A105" s="73" t="s">
        <v>89</v>
      </c>
      <c r="B105" s="73"/>
      <c r="C105" s="73"/>
      <c r="D105" s="73"/>
      <c r="E105" s="73"/>
      <c r="F105" s="73"/>
      <c r="G105" s="73"/>
      <c r="H105" s="42" t="s">
        <v>0</v>
      </c>
      <c r="I105" s="39">
        <f>SUM(I101:I104)</f>
        <v>0</v>
      </c>
      <c r="J105" s="9"/>
      <c r="K105" s="131"/>
      <c r="L105" s="131"/>
      <c r="M105" s="131"/>
    </row>
    <row r="106" spans="1:13" x14ac:dyDescent="0.2">
      <c r="A106" s="117"/>
      <c r="B106" s="118"/>
      <c r="C106" s="118"/>
      <c r="D106" s="118"/>
      <c r="E106" s="118"/>
      <c r="F106" s="118"/>
      <c r="G106" s="118"/>
      <c r="H106" s="118"/>
      <c r="I106" s="118"/>
      <c r="J106" s="9"/>
      <c r="K106" s="131"/>
      <c r="L106" s="131"/>
      <c r="M106" s="131"/>
    </row>
    <row r="107" spans="1:13" x14ac:dyDescent="0.2">
      <c r="A107" s="79" t="s">
        <v>90</v>
      </c>
      <c r="B107" s="79"/>
      <c r="C107" s="79"/>
      <c r="D107" s="79"/>
      <c r="E107" s="79"/>
      <c r="F107" s="79"/>
      <c r="G107" s="79"/>
      <c r="H107" s="79"/>
      <c r="I107" s="79"/>
      <c r="J107" s="9"/>
      <c r="K107" s="131"/>
      <c r="L107" s="131"/>
      <c r="M107" s="131"/>
    </row>
    <row r="108" spans="1:13" ht="24" x14ac:dyDescent="0.2">
      <c r="A108" s="34">
        <v>6</v>
      </c>
      <c r="B108" s="73" t="s">
        <v>21</v>
      </c>
      <c r="C108" s="73"/>
      <c r="D108" s="73"/>
      <c r="E108" s="73"/>
      <c r="F108" s="73"/>
      <c r="G108" s="73"/>
      <c r="H108" s="34" t="s">
        <v>3</v>
      </c>
      <c r="I108" s="34" t="s">
        <v>1</v>
      </c>
      <c r="J108" s="9"/>
      <c r="K108" s="131"/>
      <c r="L108" s="131"/>
      <c r="M108" s="131"/>
    </row>
    <row r="109" spans="1:13" x14ac:dyDescent="0.2">
      <c r="A109" s="34" t="s">
        <v>6</v>
      </c>
      <c r="B109" s="72" t="s">
        <v>24</v>
      </c>
      <c r="C109" s="72"/>
      <c r="D109" s="72"/>
      <c r="E109" s="72"/>
      <c r="F109" s="72"/>
      <c r="G109" s="72"/>
      <c r="H109" s="40">
        <v>7.7293526605633198E-2</v>
      </c>
      <c r="I109" s="35">
        <f>ROUND(H109*I133,2)</f>
        <v>326.98</v>
      </c>
      <c r="J109" s="9"/>
      <c r="K109" s="131"/>
      <c r="L109" s="131"/>
      <c r="M109" s="131"/>
    </row>
    <row r="110" spans="1:13" x14ac:dyDescent="0.2">
      <c r="A110" s="37" t="s">
        <v>7</v>
      </c>
      <c r="B110" s="72" t="s">
        <v>5</v>
      </c>
      <c r="C110" s="72"/>
      <c r="D110" s="72"/>
      <c r="E110" s="72"/>
      <c r="F110" s="72"/>
      <c r="G110" s="72"/>
      <c r="H110" s="40">
        <v>0.1</v>
      </c>
      <c r="I110" s="35">
        <f>ROUND(H110*(I109+I133),2)</f>
        <v>455.74</v>
      </c>
      <c r="J110" s="9"/>
      <c r="K110" s="131"/>
      <c r="L110" s="131"/>
      <c r="M110" s="131"/>
    </row>
    <row r="111" spans="1:13" x14ac:dyDescent="0.2">
      <c r="A111" s="34" t="s">
        <v>8</v>
      </c>
      <c r="B111" s="80" t="s">
        <v>34</v>
      </c>
      <c r="C111" s="80"/>
      <c r="D111" s="80"/>
      <c r="E111" s="80"/>
      <c r="F111" s="80"/>
      <c r="G111" s="80"/>
      <c r="H111" s="36"/>
      <c r="I111" s="55"/>
      <c r="J111" s="9"/>
      <c r="K111" s="131"/>
      <c r="L111" s="131"/>
      <c r="M111" s="131"/>
    </row>
    <row r="112" spans="1:13" x14ac:dyDescent="0.2">
      <c r="A112" s="37" t="s">
        <v>35</v>
      </c>
      <c r="B112" s="72" t="s">
        <v>106</v>
      </c>
      <c r="C112" s="72"/>
      <c r="D112" s="72"/>
      <c r="E112" s="72"/>
      <c r="F112" s="72"/>
      <c r="G112" s="72"/>
      <c r="H112" s="36">
        <v>6.4999999999999997E-3</v>
      </c>
      <c r="I112" s="48">
        <f>ROUND(H112*I122,2)</f>
        <v>35.67</v>
      </c>
      <c r="J112" s="9"/>
      <c r="K112" s="131"/>
      <c r="L112" s="131"/>
      <c r="M112" s="131"/>
    </row>
    <row r="113" spans="1:13" x14ac:dyDescent="0.2">
      <c r="A113" s="37" t="s">
        <v>36</v>
      </c>
      <c r="B113" s="72" t="s">
        <v>107</v>
      </c>
      <c r="C113" s="72"/>
      <c r="D113" s="72"/>
      <c r="E113" s="72"/>
      <c r="F113" s="72"/>
      <c r="G113" s="72"/>
      <c r="H113" s="36">
        <v>0.03</v>
      </c>
      <c r="I113" s="48">
        <f>ROUND(H113*I122,2)</f>
        <v>164.63</v>
      </c>
      <c r="J113" s="9"/>
      <c r="K113" s="131"/>
      <c r="L113" s="131"/>
      <c r="M113" s="131"/>
    </row>
    <row r="114" spans="1:13" x14ac:dyDescent="0.2">
      <c r="A114" s="37" t="s">
        <v>37</v>
      </c>
      <c r="B114" s="72" t="s">
        <v>108</v>
      </c>
      <c r="C114" s="72"/>
      <c r="D114" s="72"/>
      <c r="E114" s="72"/>
      <c r="F114" s="72"/>
      <c r="G114" s="72"/>
      <c r="H114" s="36">
        <v>0.05</v>
      </c>
      <c r="I114" s="48">
        <f>ROUND(H114*I122,2)</f>
        <v>274.39</v>
      </c>
      <c r="J114" s="9"/>
      <c r="K114" s="131"/>
      <c r="L114" s="131"/>
      <c r="M114" s="131"/>
    </row>
    <row r="115" spans="1:13" x14ac:dyDescent="0.2">
      <c r="A115" s="73" t="s">
        <v>91</v>
      </c>
      <c r="B115" s="73"/>
      <c r="C115" s="73"/>
      <c r="D115" s="73"/>
      <c r="E115" s="73"/>
      <c r="F115" s="73"/>
      <c r="G115" s="73"/>
      <c r="H115" s="36">
        <f>SUM(H109:H114)</f>
        <v>0.26379352660563321</v>
      </c>
      <c r="I115" s="49">
        <f>ROUND(SUM(I109:I114),2)</f>
        <v>1257.4100000000001</v>
      </c>
      <c r="J115" s="9"/>
      <c r="K115" s="131"/>
      <c r="L115" s="131"/>
      <c r="M115" s="131"/>
    </row>
    <row r="116" spans="1:13" x14ac:dyDescent="0.2">
      <c r="A116" s="13"/>
      <c r="B116" s="84"/>
      <c r="C116" s="84"/>
      <c r="D116" s="84"/>
      <c r="E116" s="84"/>
      <c r="F116" s="84"/>
      <c r="G116" s="84"/>
      <c r="H116" s="84"/>
      <c r="I116" s="84"/>
      <c r="J116" s="9"/>
      <c r="K116" s="131"/>
      <c r="L116" s="131"/>
      <c r="M116" s="131"/>
    </row>
    <row r="117" spans="1:13" x14ac:dyDescent="0.2">
      <c r="A117" s="15" t="s">
        <v>38</v>
      </c>
      <c r="B117" s="124" t="s">
        <v>39</v>
      </c>
      <c r="C117" s="124"/>
      <c r="D117" s="124"/>
      <c r="E117" s="124"/>
      <c r="F117" s="124"/>
      <c r="G117" s="124"/>
      <c r="H117" s="22">
        <f>ROUND(H112+H113+H114,4)</f>
        <v>8.6499999999999994E-2</v>
      </c>
      <c r="I117" s="27"/>
      <c r="J117" s="9"/>
      <c r="K117" s="131"/>
      <c r="L117" s="131"/>
      <c r="M117" s="131"/>
    </row>
    <row r="118" spans="1:13" x14ac:dyDescent="0.2">
      <c r="A118" s="16"/>
      <c r="B118" s="85">
        <v>100</v>
      </c>
      <c r="C118" s="74"/>
      <c r="D118" s="74"/>
      <c r="E118" s="74"/>
      <c r="F118" s="74"/>
      <c r="G118" s="74"/>
      <c r="H118" s="23"/>
      <c r="I118" s="28"/>
      <c r="J118" s="9"/>
      <c r="K118" s="131"/>
      <c r="L118" s="131"/>
      <c r="M118" s="131"/>
    </row>
    <row r="119" spans="1:13" x14ac:dyDescent="0.2">
      <c r="A119" s="17"/>
      <c r="B119" s="6"/>
      <c r="C119" s="6"/>
      <c r="D119" s="6"/>
      <c r="E119" s="6"/>
      <c r="F119" s="6"/>
      <c r="G119" s="6"/>
      <c r="H119" s="23"/>
      <c r="I119" s="28"/>
      <c r="J119" s="9"/>
      <c r="K119" s="131"/>
      <c r="L119" s="131"/>
      <c r="M119" s="131"/>
    </row>
    <row r="120" spans="1:13" x14ac:dyDescent="0.2">
      <c r="A120" s="16" t="s">
        <v>40</v>
      </c>
      <c r="B120" s="74" t="s">
        <v>92</v>
      </c>
      <c r="C120" s="74"/>
      <c r="D120" s="74"/>
      <c r="E120" s="74"/>
      <c r="F120" s="74"/>
      <c r="G120" s="74"/>
      <c r="H120" s="23"/>
      <c r="I120" s="28">
        <f>ROUND(I133+I109+I110,2)</f>
        <v>5013.12</v>
      </c>
      <c r="J120" s="9"/>
      <c r="K120" s="131"/>
      <c r="L120" s="131"/>
      <c r="M120" s="131"/>
    </row>
    <row r="121" spans="1:13" x14ac:dyDescent="0.2">
      <c r="A121" s="16"/>
      <c r="B121" s="6"/>
      <c r="C121" s="6"/>
      <c r="D121" s="6"/>
      <c r="E121" s="6"/>
      <c r="F121" s="6"/>
      <c r="G121" s="6"/>
      <c r="H121" s="23"/>
      <c r="I121" s="28"/>
      <c r="J121" s="9"/>
      <c r="K121" s="131"/>
      <c r="L121" s="131"/>
      <c r="M121" s="131"/>
    </row>
    <row r="122" spans="1:13" x14ac:dyDescent="0.2">
      <c r="A122" s="16" t="s">
        <v>41</v>
      </c>
      <c r="B122" s="74" t="s">
        <v>42</v>
      </c>
      <c r="C122" s="74"/>
      <c r="D122" s="74"/>
      <c r="E122" s="74"/>
      <c r="F122" s="74"/>
      <c r="G122" s="74"/>
      <c r="H122" s="23"/>
      <c r="I122" s="28">
        <f>I120/(1-H117)</f>
        <v>5487.8160919540232</v>
      </c>
      <c r="J122" s="9"/>
      <c r="K122" s="131"/>
      <c r="L122" s="131"/>
      <c r="M122" s="131"/>
    </row>
    <row r="123" spans="1:13" x14ac:dyDescent="0.2">
      <c r="A123" s="16"/>
      <c r="B123" s="6"/>
      <c r="C123" s="6"/>
      <c r="D123" s="6"/>
      <c r="E123" s="6"/>
      <c r="F123" s="6"/>
      <c r="G123" s="6"/>
      <c r="H123" s="23"/>
      <c r="I123" s="28"/>
      <c r="J123" s="9"/>
      <c r="K123" s="131"/>
      <c r="L123" s="131"/>
      <c r="M123" s="131"/>
    </row>
    <row r="124" spans="1:13" x14ac:dyDescent="0.2">
      <c r="A124" s="18"/>
      <c r="B124" s="86" t="s">
        <v>43</v>
      </c>
      <c r="C124" s="86"/>
      <c r="D124" s="86"/>
      <c r="E124" s="86"/>
      <c r="F124" s="86"/>
      <c r="G124" s="86"/>
      <c r="H124" s="24"/>
      <c r="I124" s="29">
        <f>ROUND(I122-I120,2)</f>
        <v>474.7</v>
      </c>
      <c r="J124" s="9"/>
      <c r="K124" s="131"/>
      <c r="L124" s="131"/>
      <c r="M124" s="131"/>
    </row>
    <row r="125" spans="1:13" x14ac:dyDescent="0.2">
      <c r="A125" s="13"/>
      <c r="B125" s="3"/>
      <c r="C125" s="3"/>
      <c r="D125" s="3"/>
      <c r="E125" s="3"/>
      <c r="F125" s="3"/>
      <c r="G125" s="3"/>
      <c r="H125" s="13"/>
      <c r="I125" s="30"/>
      <c r="J125" s="9"/>
      <c r="K125" s="131"/>
      <c r="L125" s="131"/>
      <c r="M125" s="131"/>
    </row>
    <row r="126" spans="1:13" x14ac:dyDescent="0.2">
      <c r="A126" s="75" t="s">
        <v>93</v>
      </c>
      <c r="B126" s="75"/>
      <c r="C126" s="75"/>
      <c r="D126" s="75"/>
      <c r="E126" s="75"/>
      <c r="F126" s="75"/>
      <c r="G126" s="75"/>
      <c r="H126" s="75"/>
      <c r="I126" s="75"/>
      <c r="J126" s="9"/>
      <c r="K126" s="131"/>
      <c r="L126" s="131"/>
      <c r="M126" s="131"/>
    </row>
    <row r="127" spans="1:13" ht="24" x14ac:dyDescent="0.2">
      <c r="A127" s="73" t="s">
        <v>25</v>
      </c>
      <c r="B127" s="73"/>
      <c r="C127" s="73"/>
      <c r="D127" s="73"/>
      <c r="E127" s="73"/>
      <c r="F127" s="73"/>
      <c r="G127" s="73"/>
      <c r="H127" s="73"/>
      <c r="I127" s="34" t="s">
        <v>1</v>
      </c>
      <c r="J127" s="9"/>
      <c r="K127" s="131"/>
      <c r="L127" s="131"/>
      <c r="M127" s="131"/>
    </row>
    <row r="128" spans="1:13" x14ac:dyDescent="0.2">
      <c r="A128" s="44" t="s">
        <v>6</v>
      </c>
      <c r="B128" s="72" t="str">
        <f>A14</f>
        <v>MÓDULO 1 - COMPOSIÇÃO DA REMUNERAÇÃO</v>
      </c>
      <c r="C128" s="72"/>
      <c r="D128" s="72"/>
      <c r="E128" s="72"/>
      <c r="F128" s="72"/>
      <c r="G128" s="72"/>
      <c r="H128" s="72"/>
      <c r="I128" s="45">
        <f>I22</f>
        <v>2280</v>
      </c>
      <c r="J128" s="9"/>
      <c r="K128" s="131"/>
      <c r="L128" s="131"/>
      <c r="M128" s="131"/>
    </row>
    <row r="129" spans="1:13" x14ac:dyDescent="0.2">
      <c r="A129" s="56" t="s">
        <v>7</v>
      </c>
      <c r="B129" s="72" t="str">
        <f>A24</f>
        <v>MÓDULO 2 – ENCARGOS E BENEFÍCIOS ANUAIS, MENSAIS E DIÁRIOS</v>
      </c>
      <c r="C129" s="72"/>
      <c r="D129" s="72"/>
      <c r="E129" s="72"/>
      <c r="F129" s="72"/>
      <c r="G129" s="72"/>
      <c r="H129" s="72"/>
      <c r="I129" s="57">
        <f>I63</f>
        <v>1915.32</v>
      </c>
      <c r="J129" s="9"/>
      <c r="K129" s="131"/>
      <c r="L129" s="131"/>
      <c r="M129" s="131"/>
    </row>
    <row r="130" spans="1:13" x14ac:dyDescent="0.2">
      <c r="A130" s="56" t="s">
        <v>8</v>
      </c>
      <c r="B130" s="72" t="str">
        <f>A65</f>
        <v>MÓDULO 3 – PROVISÃO PARA RESCISÃO</v>
      </c>
      <c r="C130" s="72"/>
      <c r="D130" s="72"/>
      <c r="E130" s="72"/>
      <c r="F130" s="72"/>
      <c r="G130" s="72"/>
      <c r="H130" s="72"/>
      <c r="I130" s="57">
        <f>I76</f>
        <v>35.08</v>
      </c>
      <c r="J130" s="9"/>
      <c r="K130" s="131"/>
      <c r="L130" s="131"/>
      <c r="M130" s="131"/>
    </row>
    <row r="131" spans="1:13" x14ac:dyDescent="0.2">
      <c r="A131" s="44" t="s">
        <v>9</v>
      </c>
      <c r="B131" s="72" t="str">
        <f>A78</f>
        <v>MÓDULO 4 – CUSTO DE REPOSIÇÃO DO PROFISSIONAL AUSENTE</v>
      </c>
      <c r="C131" s="72"/>
      <c r="D131" s="72"/>
      <c r="E131" s="72"/>
      <c r="F131" s="72"/>
      <c r="G131" s="72"/>
      <c r="H131" s="72"/>
      <c r="I131" s="57">
        <f>I97</f>
        <v>0</v>
      </c>
      <c r="J131" s="9"/>
      <c r="K131" s="131"/>
      <c r="L131" s="131"/>
      <c r="M131" s="131"/>
    </row>
    <row r="132" spans="1:13" x14ac:dyDescent="0.2">
      <c r="A132" s="56" t="s">
        <v>10</v>
      </c>
      <c r="B132" s="72" t="str">
        <f>A99</f>
        <v>MÓDULO 5 – INSUMOS DIVERSOS</v>
      </c>
      <c r="C132" s="72"/>
      <c r="D132" s="72"/>
      <c r="E132" s="72"/>
      <c r="F132" s="72"/>
      <c r="G132" s="72"/>
      <c r="H132" s="72"/>
      <c r="I132" s="57">
        <f>I105</f>
        <v>0</v>
      </c>
      <c r="J132" s="9"/>
      <c r="K132" s="131"/>
      <c r="L132" s="131"/>
      <c r="M132" s="131"/>
    </row>
    <row r="133" spans="1:13" x14ac:dyDescent="0.2">
      <c r="A133" s="37"/>
      <c r="B133" s="73" t="s">
        <v>94</v>
      </c>
      <c r="C133" s="73"/>
      <c r="D133" s="73"/>
      <c r="E133" s="73"/>
      <c r="F133" s="73"/>
      <c r="G133" s="73"/>
      <c r="H133" s="73"/>
      <c r="I133" s="58">
        <f>TRUNC(SUM(I128:I132),2)</f>
        <v>4230.3999999999996</v>
      </c>
      <c r="J133" s="9"/>
      <c r="K133" s="131"/>
      <c r="L133" s="131"/>
      <c r="M133" s="131"/>
    </row>
    <row r="134" spans="1:13" x14ac:dyDescent="0.2">
      <c r="A134" s="44" t="s">
        <v>11</v>
      </c>
      <c r="B134" s="72" t="str">
        <f>A107</f>
        <v>MÓDULO 6 – CUSTOS INDIRETOS, TRIBUTOS E LUCRO</v>
      </c>
      <c r="C134" s="72"/>
      <c r="D134" s="72"/>
      <c r="E134" s="72"/>
      <c r="F134" s="72"/>
      <c r="G134" s="72"/>
      <c r="H134" s="72"/>
      <c r="I134" s="45">
        <f>I115</f>
        <v>1257.4100000000001</v>
      </c>
      <c r="J134" s="9"/>
      <c r="K134" s="131"/>
      <c r="L134" s="131"/>
      <c r="M134" s="131"/>
    </row>
    <row r="135" spans="1:13" ht="15" customHeight="1" x14ac:dyDescent="0.2">
      <c r="A135" s="73" t="s">
        <v>95</v>
      </c>
      <c r="B135" s="73"/>
      <c r="C135" s="73"/>
      <c r="D135" s="73"/>
      <c r="E135" s="73"/>
      <c r="F135" s="73"/>
      <c r="G135" s="73"/>
      <c r="H135" s="73"/>
      <c r="I135" s="58">
        <f>ROUND(SUM(I133:I134),2)</f>
        <v>5487.81</v>
      </c>
      <c r="J135" s="9"/>
      <c r="K135" s="131"/>
      <c r="L135" s="131"/>
      <c r="M135" s="131"/>
    </row>
    <row r="136" spans="1:13" x14ac:dyDescent="0.2">
      <c r="I136" s="31"/>
      <c r="J136" s="9"/>
      <c r="K136" s="131"/>
      <c r="L136" s="131"/>
      <c r="M136" s="131"/>
    </row>
    <row r="140" spans="1:13" x14ac:dyDescent="0.2">
      <c r="A140" s="19"/>
      <c r="B140" s="5"/>
    </row>
    <row r="141" spans="1:13" x14ac:dyDescent="0.2">
      <c r="A141" s="20"/>
      <c r="B141" s="5"/>
      <c r="E141" s="7"/>
    </row>
    <row r="144" spans="1:13" x14ac:dyDescent="0.2">
      <c r="A144" s="21"/>
    </row>
    <row r="145" spans="1:1" x14ac:dyDescent="0.2">
      <c r="A145" s="21"/>
    </row>
  </sheetData>
  <mergeCells count="259">
    <mergeCell ref="K133:M133"/>
    <mergeCell ref="K134:M134"/>
    <mergeCell ref="K135:M135"/>
    <mergeCell ref="K136:M136"/>
    <mergeCell ref="K124:M124"/>
    <mergeCell ref="K125:M125"/>
    <mergeCell ref="K126:M126"/>
    <mergeCell ref="K127:M127"/>
    <mergeCell ref="K128:M128"/>
    <mergeCell ref="K129:M129"/>
    <mergeCell ref="K130:M130"/>
    <mergeCell ref="K131:M131"/>
    <mergeCell ref="K132:M132"/>
    <mergeCell ref="K115:M115"/>
    <mergeCell ref="K116:M116"/>
    <mergeCell ref="K117:M117"/>
    <mergeCell ref="K118:M118"/>
    <mergeCell ref="K119:M119"/>
    <mergeCell ref="K120:M120"/>
    <mergeCell ref="K121:M121"/>
    <mergeCell ref="K122:M122"/>
    <mergeCell ref="K123:M123"/>
    <mergeCell ref="K106:M106"/>
    <mergeCell ref="K107:M107"/>
    <mergeCell ref="K108:M108"/>
    <mergeCell ref="K109:M109"/>
    <mergeCell ref="K110:M110"/>
    <mergeCell ref="K111:M111"/>
    <mergeCell ref="K112:M112"/>
    <mergeCell ref="K113:M113"/>
    <mergeCell ref="K114:M114"/>
    <mergeCell ref="K97:M97"/>
    <mergeCell ref="K98:M98"/>
    <mergeCell ref="K99:M99"/>
    <mergeCell ref="K100:M100"/>
    <mergeCell ref="K101:M101"/>
    <mergeCell ref="K102:M102"/>
    <mergeCell ref="K103:M103"/>
    <mergeCell ref="K104:M104"/>
    <mergeCell ref="K105:M105"/>
    <mergeCell ref="K88:M88"/>
    <mergeCell ref="K89:M89"/>
    <mergeCell ref="K90:M90"/>
    <mergeCell ref="K91:M91"/>
    <mergeCell ref="K92:M92"/>
    <mergeCell ref="K93:M93"/>
    <mergeCell ref="K94:M94"/>
    <mergeCell ref="K95:M95"/>
    <mergeCell ref="K96:M96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51:M51"/>
    <mergeCell ref="K52:M52"/>
    <mergeCell ref="K53:M53"/>
    <mergeCell ref="K55:M55"/>
    <mergeCell ref="K56:M56"/>
    <mergeCell ref="K57:M57"/>
    <mergeCell ref="K58:M58"/>
    <mergeCell ref="K59:M59"/>
    <mergeCell ref="K60:M60"/>
    <mergeCell ref="K54:M54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32:M32"/>
    <mergeCell ref="K33:M33"/>
    <mergeCell ref="K35:M35"/>
    <mergeCell ref="K36:M36"/>
    <mergeCell ref="K37:M37"/>
    <mergeCell ref="K38:M38"/>
    <mergeCell ref="K39:M39"/>
    <mergeCell ref="K40:M40"/>
    <mergeCell ref="K41:M41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A58:H58"/>
    <mergeCell ref="B59:H59"/>
    <mergeCell ref="B60:H60"/>
    <mergeCell ref="B68:G68"/>
    <mergeCell ref="B61:H61"/>
    <mergeCell ref="B53:G53"/>
    <mergeCell ref="A55:H55"/>
    <mergeCell ref="A56:I56"/>
    <mergeCell ref="B46:G46"/>
    <mergeCell ref="B47:G47"/>
    <mergeCell ref="A45:A48"/>
    <mergeCell ref="B50:G50"/>
    <mergeCell ref="B51:G51"/>
    <mergeCell ref="B52:G52"/>
    <mergeCell ref="B48:G48"/>
    <mergeCell ref="B54:G54"/>
    <mergeCell ref="A53:A54"/>
    <mergeCell ref="B84:G84"/>
    <mergeCell ref="A86:G86"/>
    <mergeCell ref="A88:G88"/>
    <mergeCell ref="B89:G89"/>
    <mergeCell ref="A87:I87"/>
    <mergeCell ref="A105:G105"/>
    <mergeCell ref="A106:I106"/>
    <mergeCell ref="B117:G117"/>
    <mergeCell ref="A107:I107"/>
    <mergeCell ref="B108:G108"/>
    <mergeCell ref="B109:G109"/>
    <mergeCell ref="B100:G100"/>
    <mergeCell ref="B103:G103"/>
    <mergeCell ref="A98:I98"/>
    <mergeCell ref="A99:I99"/>
    <mergeCell ref="A93:H93"/>
    <mergeCell ref="B104:G104"/>
    <mergeCell ref="B102:G102"/>
    <mergeCell ref="B101:G101"/>
    <mergeCell ref="B114:G114"/>
    <mergeCell ref="B81:G81"/>
    <mergeCell ref="B62:H62"/>
    <mergeCell ref="A63:H63"/>
    <mergeCell ref="A77:I77"/>
    <mergeCell ref="A64:I64"/>
    <mergeCell ref="A65:I65"/>
    <mergeCell ref="B66:G66"/>
    <mergeCell ref="B67:G67"/>
    <mergeCell ref="B70:G70"/>
    <mergeCell ref="B71:G71"/>
    <mergeCell ref="B72:G72"/>
    <mergeCell ref="B75:G75"/>
    <mergeCell ref="B80:G80"/>
    <mergeCell ref="A76:H76"/>
    <mergeCell ref="A14:I14"/>
    <mergeCell ref="B15:G15"/>
    <mergeCell ref="B16:G16"/>
    <mergeCell ref="B20:G20"/>
    <mergeCell ref="B19:G19"/>
    <mergeCell ref="B17:G17"/>
    <mergeCell ref="B18:G18"/>
    <mergeCell ref="A40:G40"/>
    <mergeCell ref="A30:I30"/>
    <mergeCell ref="B33:G33"/>
    <mergeCell ref="B21:G21"/>
    <mergeCell ref="A22:H22"/>
    <mergeCell ref="B28:G28"/>
    <mergeCell ref="B43:G43"/>
    <mergeCell ref="B45:G45"/>
    <mergeCell ref="B49:G49"/>
    <mergeCell ref="A24:I24"/>
    <mergeCell ref="A31:G31"/>
    <mergeCell ref="B32:G32"/>
    <mergeCell ref="A41:I41"/>
    <mergeCell ref="A42:G42"/>
    <mergeCell ref="A43:A44"/>
    <mergeCell ref="B44:G44"/>
    <mergeCell ref="B35:G35"/>
    <mergeCell ref="B36:G36"/>
    <mergeCell ref="B38:G38"/>
    <mergeCell ref="B39:G39"/>
    <mergeCell ref="B34:G34"/>
    <mergeCell ref="B37:G37"/>
    <mergeCell ref="A25:G25"/>
    <mergeCell ref="B26:G26"/>
    <mergeCell ref="B27:G27"/>
    <mergeCell ref="A29:G29"/>
    <mergeCell ref="A1:I1"/>
    <mergeCell ref="A13:I13"/>
    <mergeCell ref="A2:I2"/>
    <mergeCell ref="A4:I4"/>
    <mergeCell ref="A12:B12"/>
    <mergeCell ref="A11:B11"/>
    <mergeCell ref="C11:D11"/>
    <mergeCell ref="A10:I10"/>
    <mergeCell ref="C12:D12"/>
    <mergeCell ref="B5:H5"/>
    <mergeCell ref="B6:H6"/>
    <mergeCell ref="B7:H7"/>
    <mergeCell ref="B8:H8"/>
    <mergeCell ref="E11:G11"/>
    <mergeCell ref="H11:I11"/>
    <mergeCell ref="E12:G12"/>
    <mergeCell ref="H12:I12"/>
    <mergeCell ref="A127:H127"/>
    <mergeCell ref="B132:H132"/>
    <mergeCell ref="B133:H133"/>
    <mergeCell ref="B116:I116"/>
    <mergeCell ref="B128:H128"/>
    <mergeCell ref="B129:H129"/>
    <mergeCell ref="B130:H130"/>
    <mergeCell ref="A126:I126"/>
    <mergeCell ref="B131:H131"/>
    <mergeCell ref="B118:G118"/>
    <mergeCell ref="B122:G122"/>
    <mergeCell ref="B124:G124"/>
    <mergeCell ref="B82:G82"/>
    <mergeCell ref="B96:H96"/>
    <mergeCell ref="B134:H134"/>
    <mergeCell ref="A135:H135"/>
    <mergeCell ref="B112:G112"/>
    <mergeCell ref="B113:G113"/>
    <mergeCell ref="B120:G120"/>
    <mergeCell ref="A115:G115"/>
    <mergeCell ref="A57:I57"/>
    <mergeCell ref="A90:G90"/>
    <mergeCell ref="A92:I92"/>
    <mergeCell ref="B94:H94"/>
    <mergeCell ref="B95:H95"/>
    <mergeCell ref="A97:H97"/>
    <mergeCell ref="A91:I91"/>
    <mergeCell ref="A78:I78"/>
    <mergeCell ref="A79:G79"/>
    <mergeCell ref="B110:G110"/>
    <mergeCell ref="B111:G111"/>
    <mergeCell ref="B85:G85"/>
    <mergeCell ref="B83:G83"/>
    <mergeCell ref="B69:G69"/>
    <mergeCell ref="B73:G73"/>
    <mergeCell ref="B74:G74"/>
  </mergeCells>
  <phoneticPr fontId="3" type="noConversion"/>
  <pageMargins left="0.78740157480314965" right="0.39370078740157483" top="0.59055118110236227" bottom="0.39370078740157483" header="0.15748031496062992" footer="0.15748031496062992"/>
  <pageSetup paperSize="9" scale="9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Lucro Real - Diurno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Alisson Bobato Dalsanto</cp:lastModifiedBy>
  <cp:lastPrinted>2021-05-20T18:19:13Z</cp:lastPrinted>
  <dcterms:created xsi:type="dcterms:W3CDTF">2010-12-08T17:56:29Z</dcterms:created>
  <dcterms:modified xsi:type="dcterms:W3CDTF">2021-06-02T16:25:18Z</dcterms:modified>
</cp:coreProperties>
</file>